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0" windowWidth="9360" windowHeight="3915" tabRatio="602" firstSheet="9" activeTab="12"/>
  </bookViews>
  <sheets>
    <sheet name="1. VÁROS ÖSSZESEN" sheetId="34" r:id="rId1"/>
    <sheet name="1.1ÖNKORMÁNYZAT" sheetId="1" r:id="rId2"/>
    <sheet name="1.2HIVATAL" sheetId="22" r:id="rId3"/>
    <sheet name="1.3GAMESZ" sheetId="27" r:id="rId4"/>
    <sheet name="1.4BÖLCSŐDE" sheetId="29" r:id="rId5"/>
    <sheet name="1.5ÓVODA" sheetId="32" r:id="rId6"/>
    <sheet name="1.6ISKOLA" sheetId="33" r:id="rId7"/>
    <sheet name="1.7ZENEISKOLA" sheetId="30" r:id="rId8"/>
    <sheet name="1.8GIMNÁZIUM" sheetId="31" r:id="rId9"/>
    <sheet name="1.9MŰVHÁZ" sheetId="28" r:id="rId10"/>
    <sheet name="1.10KÖNYVTÁR" sheetId="26" r:id="rId11"/>
    <sheet name="2." sheetId="2" r:id="rId12"/>
    <sheet name="2.1 ÖNKORMÁNYZAT" sheetId="20" r:id="rId13"/>
    <sheet name="2.2 HIVATAL" sheetId="19" r:id="rId14"/>
    <sheet name="2.3 GAMESZ" sheetId="36" r:id="rId15"/>
    <sheet name="2.4 BÖLCSŐDE" sheetId="37" r:id="rId16"/>
    <sheet name="2.5 ÓVODA" sheetId="38" r:id="rId17"/>
    <sheet name="2.6 ISKOLA" sheetId="41" r:id="rId18"/>
    <sheet name="2.7 ZENEISKOLA" sheetId="40" r:id="rId19"/>
    <sheet name="2.8 GIMNÁZIUM" sheetId="39" r:id="rId20"/>
    <sheet name="2.9 MŰVHÁZ" sheetId="46" r:id="rId21"/>
    <sheet name="2.10 KÖNYVTÁR" sheetId="42" r:id="rId22"/>
    <sheet name="2.11-2.14" sheetId="45" r:id="rId23"/>
    <sheet name="2.15-2.17" sheetId="44" r:id="rId24"/>
    <sheet name="2.18-2.21" sheetId="35" r:id="rId25"/>
    <sheet name="2.22-2.23" sheetId="43" r:id="rId26"/>
    <sheet name="3." sheetId="8" r:id="rId27"/>
    <sheet name="3.1 ÖNKORMÁNYZAT" sheetId="10" r:id="rId28"/>
    <sheet name="3.2 HIVATAL" sheetId="17" r:id="rId29"/>
    <sheet name="3.3 GAMESZ" sheetId="48" r:id="rId30"/>
    <sheet name="3.4 BÖLCSŐDE" sheetId="50" r:id="rId31"/>
    <sheet name="3.5 ÓVODA" sheetId="51" r:id="rId32"/>
    <sheet name="3.6 ISKOLA" sheetId="53" r:id="rId33"/>
    <sheet name="3.7 ZENEISKOLA" sheetId="52" r:id="rId34"/>
    <sheet name="3.8 GIMNÁZIUM" sheetId="49" r:id="rId35"/>
    <sheet name="3.9 MŰVHÁZ" sheetId="54" r:id="rId36"/>
    <sheet name="3.10 KÖNYVTÁR" sheetId="47" r:id="rId37"/>
    <sheet name="3.11-3.14" sheetId="11" r:id="rId38"/>
    <sheet name="4.-5.-6." sheetId="12" r:id="rId39"/>
    <sheet name="7." sheetId="13" r:id="rId40"/>
    <sheet name="8." sheetId="14" r:id="rId41"/>
    <sheet name="9.-10." sheetId="24" r:id="rId42"/>
    <sheet name="11." sheetId="59" r:id="rId43"/>
    <sheet name="12." sheetId="58" r:id="rId44"/>
    <sheet name="13." sheetId="60" r:id="rId45"/>
    <sheet name="14.1-14.2" sheetId="61" r:id="rId46"/>
    <sheet name="14.3" sheetId="64" r:id="rId47"/>
    <sheet name="15." sheetId="25" r:id="rId48"/>
    <sheet name="16. 1-7" sheetId="57" r:id="rId49"/>
    <sheet name="17." sheetId="62" r:id="rId50"/>
    <sheet name="18." sheetId="63" r:id="rId51"/>
  </sheets>
  <externalReferences>
    <externalReference r:id="rId52"/>
    <externalReference r:id="rId53"/>
    <externalReference r:id="rId54"/>
  </externalReferences>
  <definedNames>
    <definedName name="_xlnm.Print_Titles" localSheetId="14">'2.3 GAMESZ'!$A:$B</definedName>
    <definedName name="_xlnm.Print_Titles" localSheetId="27">'3.1 ÖNKORMÁNYZAT'!$A:$A</definedName>
    <definedName name="_xlnm.Print_Titles" localSheetId="29">'3.3 GAMESZ'!$A:$A</definedName>
  </definedNames>
  <calcPr calcId="144525"/>
</workbook>
</file>

<file path=xl/calcChain.xml><?xml version="1.0" encoding="utf-8"?>
<calcChain xmlns="http://schemas.openxmlformats.org/spreadsheetml/2006/main">
  <c r="F23" i="61" l="1"/>
  <c r="V14" i="58"/>
  <c r="V15" i="58"/>
  <c r="V16" i="58"/>
  <c r="V17" i="58"/>
  <c r="V18" i="58"/>
  <c r="V19" i="58"/>
  <c r="V20" i="58"/>
  <c r="V22" i="58"/>
  <c r="V23" i="58"/>
  <c r="V24" i="58"/>
  <c r="V25" i="58"/>
  <c r="V26" i="58"/>
  <c r="V27" i="58"/>
  <c r="V28" i="58"/>
  <c r="V6" i="58"/>
  <c r="V7" i="58"/>
  <c r="V8" i="58"/>
  <c r="V9" i="58"/>
  <c r="V10" i="58"/>
  <c r="V5" i="58"/>
  <c r="V4" i="58"/>
  <c r="E204" i="57" l="1"/>
  <c r="D204" i="57"/>
  <c r="J200" i="57"/>
  <c r="E196" i="57"/>
  <c r="D196" i="57"/>
  <c r="J191" i="57"/>
  <c r="J189" i="57"/>
  <c r="J174" i="57"/>
  <c r="D166" i="57"/>
  <c r="J166" i="57" s="1"/>
  <c r="J161" i="57"/>
  <c r="E22" i="11"/>
  <c r="I69" i="61"/>
  <c r="B38" i="12"/>
  <c r="J204" i="57" l="1"/>
  <c r="J196" i="57"/>
  <c r="AA18" i="20"/>
  <c r="Y56" i="20" l="1"/>
  <c r="Y53" i="20"/>
  <c r="Y49" i="20"/>
  <c r="Y46" i="20"/>
  <c r="Y42" i="20"/>
  <c r="Y36" i="20"/>
  <c r="Y31" i="20"/>
  <c r="Y26" i="20"/>
  <c r="Y16" i="20"/>
  <c r="Y10" i="20"/>
  <c r="Y5" i="20"/>
  <c r="Y52" i="20" l="1"/>
  <c r="Y25" i="20"/>
  <c r="Y45" i="20"/>
  <c r="Y4" i="20"/>
  <c r="R56" i="20"/>
  <c r="R53" i="20"/>
  <c r="R49" i="20"/>
  <c r="R46" i="20"/>
  <c r="R42" i="20"/>
  <c r="R36" i="20"/>
  <c r="R31" i="20"/>
  <c r="R26" i="20"/>
  <c r="R16" i="20"/>
  <c r="R10" i="20"/>
  <c r="R5" i="20"/>
  <c r="AQ45" i="10"/>
  <c r="AQ42" i="10"/>
  <c r="AQ37" i="10"/>
  <c r="AQ30" i="10"/>
  <c r="AQ26" i="10"/>
  <c r="AQ9" i="10"/>
  <c r="AQ4" i="10" s="1"/>
  <c r="AQ17" i="10"/>
  <c r="AQ34" i="10" s="1"/>
  <c r="Y45" i="10"/>
  <c r="Y42" i="10"/>
  <c r="Y37" i="10"/>
  <c r="Y30" i="10"/>
  <c r="Y26" i="10"/>
  <c r="Y20" i="10"/>
  <c r="Y17" i="10" s="1"/>
  <c r="Y9" i="10"/>
  <c r="Y4" i="10" s="1"/>
  <c r="Y41" i="20" l="1"/>
  <c r="R52" i="20"/>
  <c r="Y34" i="10"/>
  <c r="R25" i="20"/>
  <c r="R45" i="20"/>
  <c r="Y60" i="20"/>
  <c r="Y40" i="20"/>
  <c r="R4" i="20"/>
  <c r="AQ41" i="10"/>
  <c r="AQ36" i="10" s="1"/>
  <c r="AQ48" i="10" s="1"/>
  <c r="Y41" i="10"/>
  <c r="Y36" i="10" s="1"/>
  <c r="AA15" i="20"/>
  <c r="M35" i="64"/>
  <c r="L35" i="64"/>
  <c r="K35" i="64"/>
  <c r="J35" i="64"/>
  <c r="I35" i="64"/>
  <c r="H35" i="64"/>
  <c r="G35" i="64"/>
  <c r="F35" i="64"/>
  <c r="E35" i="64"/>
  <c r="D35" i="64"/>
  <c r="C35" i="64"/>
  <c r="B35" i="64"/>
  <c r="M34" i="64"/>
  <c r="L34" i="64"/>
  <c r="K34" i="64"/>
  <c r="J34" i="64"/>
  <c r="I34" i="64"/>
  <c r="H34" i="64"/>
  <c r="G34" i="64"/>
  <c r="F34" i="64"/>
  <c r="E34" i="64"/>
  <c r="D34" i="64"/>
  <c r="C34" i="64"/>
  <c r="B34" i="64"/>
  <c r="L31" i="64"/>
  <c r="K31" i="64"/>
  <c r="J31" i="64"/>
  <c r="I31" i="64"/>
  <c r="H31" i="64"/>
  <c r="G31" i="64"/>
  <c r="F31" i="64"/>
  <c r="E31" i="64"/>
  <c r="D31" i="64"/>
  <c r="C31" i="64"/>
  <c r="B31" i="64"/>
  <c r="M30" i="64"/>
  <c r="L30" i="64"/>
  <c r="K30" i="64"/>
  <c r="J30" i="64"/>
  <c r="I30" i="64"/>
  <c r="H30" i="64"/>
  <c r="G30" i="64"/>
  <c r="F30" i="64"/>
  <c r="E30" i="64"/>
  <c r="D30" i="64"/>
  <c r="C30" i="64"/>
  <c r="B30" i="64"/>
  <c r="M29" i="64"/>
  <c r="L29" i="64"/>
  <c r="K29" i="64"/>
  <c r="J29" i="64"/>
  <c r="I29" i="64"/>
  <c r="H29" i="64"/>
  <c r="G29" i="64"/>
  <c r="F29" i="64"/>
  <c r="E29" i="64"/>
  <c r="D29" i="64"/>
  <c r="C29" i="64"/>
  <c r="B29" i="64"/>
  <c r="M28" i="64"/>
  <c r="L28" i="64"/>
  <c r="K28" i="64"/>
  <c r="J28" i="64"/>
  <c r="I28" i="64"/>
  <c r="H28" i="64"/>
  <c r="G28" i="64"/>
  <c r="F28" i="64"/>
  <c r="E28" i="64"/>
  <c r="D28" i="64"/>
  <c r="C28" i="64"/>
  <c r="B28" i="64"/>
  <c r="N24" i="64"/>
  <c r="N23" i="64"/>
  <c r="M22" i="64"/>
  <c r="L22" i="64"/>
  <c r="K22" i="64"/>
  <c r="J22" i="64"/>
  <c r="J33" i="64" s="1"/>
  <c r="I22" i="64"/>
  <c r="I33" i="64" s="1"/>
  <c r="H22" i="64"/>
  <c r="H33" i="64" s="1"/>
  <c r="G22" i="64"/>
  <c r="F22" i="64"/>
  <c r="E22" i="64"/>
  <c r="E33" i="64" s="1"/>
  <c r="D22" i="64"/>
  <c r="C22" i="64"/>
  <c r="C33" i="64" s="1"/>
  <c r="B22" i="64"/>
  <c r="B33" i="64" s="1"/>
  <c r="M21" i="64"/>
  <c r="M32" i="64" s="1"/>
  <c r="L21" i="64"/>
  <c r="L25" i="64" s="1"/>
  <c r="K21" i="64"/>
  <c r="K32" i="64" s="1"/>
  <c r="J21" i="64"/>
  <c r="J25" i="64" s="1"/>
  <c r="I21" i="64"/>
  <c r="I32" i="64" s="1"/>
  <c r="H21" i="64"/>
  <c r="H25" i="64" s="1"/>
  <c r="G21" i="64"/>
  <c r="G32" i="64" s="1"/>
  <c r="F21" i="64"/>
  <c r="F25" i="64" s="1"/>
  <c r="E21" i="64"/>
  <c r="E32" i="64" s="1"/>
  <c r="D21" i="64"/>
  <c r="D25" i="64" s="1"/>
  <c r="C21" i="64"/>
  <c r="C32" i="64" s="1"/>
  <c r="B21" i="64"/>
  <c r="B25" i="64" s="1"/>
  <c r="M20" i="64"/>
  <c r="M31" i="64" s="1"/>
  <c r="N19" i="64"/>
  <c r="N18" i="64"/>
  <c r="N17" i="64"/>
  <c r="J14" i="64"/>
  <c r="I14" i="64"/>
  <c r="H14" i="64"/>
  <c r="E14" i="64"/>
  <c r="C14" i="64"/>
  <c r="B14" i="64"/>
  <c r="N13" i="64"/>
  <c r="N12" i="64"/>
  <c r="M11" i="64"/>
  <c r="M33" i="64" s="1"/>
  <c r="L11" i="64"/>
  <c r="L33" i="64" s="1"/>
  <c r="K11" i="64"/>
  <c r="K33" i="64" s="1"/>
  <c r="G11" i="64"/>
  <c r="F11" i="64"/>
  <c r="D11" i="64"/>
  <c r="D33" i="64" s="1"/>
  <c r="N10" i="64"/>
  <c r="N9" i="64"/>
  <c r="N8" i="64"/>
  <c r="N7" i="64"/>
  <c r="N6" i="64"/>
  <c r="I102" i="61"/>
  <c r="H102" i="61"/>
  <c r="G102" i="61"/>
  <c r="F102" i="61"/>
  <c r="E102" i="61"/>
  <c r="D102" i="61"/>
  <c r="C102" i="61"/>
  <c r="B102" i="61"/>
  <c r="K101" i="61"/>
  <c r="J101" i="61"/>
  <c r="K100" i="61"/>
  <c r="J100" i="61"/>
  <c r="K99" i="61"/>
  <c r="J99" i="61"/>
  <c r="K98" i="61"/>
  <c r="J98" i="61"/>
  <c r="K97" i="61"/>
  <c r="J97" i="61"/>
  <c r="K96" i="61"/>
  <c r="J96" i="61"/>
  <c r="K95" i="61"/>
  <c r="J95" i="61"/>
  <c r="K94" i="61"/>
  <c r="J94" i="61"/>
  <c r="K93" i="61"/>
  <c r="J93" i="61"/>
  <c r="K92" i="61"/>
  <c r="J92" i="61"/>
  <c r="K91" i="61"/>
  <c r="J91" i="61"/>
  <c r="K90" i="61"/>
  <c r="K102" i="61" s="1"/>
  <c r="J90" i="61"/>
  <c r="I68" i="61"/>
  <c r="I62" i="61"/>
  <c r="H62" i="61"/>
  <c r="G62" i="61"/>
  <c r="F62" i="61"/>
  <c r="E62" i="61"/>
  <c r="D62" i="61"/>
  <c r="C62" i="61"/>
  <c r="B62" i="61"/>
  <c r="K61" i="61"/>
  <c r="J61" i="61"/>
  <c r="K60" i="61"/>
  <c r="J60" i="61"/>
  <c r="K59" i="61"/>
  <c r="J59" i="61"/>
  <c r="K58" i="61"/>
  <c r="J58" i="61"/>
  <c r="K57" i="61"/>
  <c r="J57" i="61"/>
  <c r="K56" i="61"/>
  <c r="J56" i="61"/>
  <c r="K55" i="61"/>
  <c r="J55" i="61"/>
  <c r="K54" i="61"/>
  <c r="J54" i="61"/>
  <c r="K53" i="61"/>
  <c r="J53" i="61"/>
  <c r="K52" i="61"/>
  <c r="J52" i="61"/>
  <c r="K51" i="61"/>
  <c r="J51" i="61"/>
  <c r="K50" i="61"/>
  <c r="J50" i="61"/>
  <c r="I27" i="61"/>
  <c r="I21" i="61"/>
  <c r="H21" i="61"/>
  <c r="G21" i="61"/>
  <c r="F21" i="61"/>
  <c r="E21" i="61"/>
  <c r="D21" i="61"/>
  <c r="C21" i="61"/>
  <c r="B21" i="61"/>
  <c r="K20" i="61"/>
  <c r="J20" i="61"/>
  <c r="K19" i="61"/>
  <c r="J19" i="61"/>
  <c r="K18" i="61"/>
  <c r="J18" i="61"/>
  <c r="K17" i="61"/>
  <c r="J17" i="61"/>
  <c r="K16" i="61"/>
  <c r="J16" i="61"/>
  <c r="K15" i="61"/>
  <c r="J15" i="61"/>
  <c r="K14" i="61"/>
  <c r="J14" i="61"/>
  <c r="K13" i="61"/>
  <c r="J13" i="61"/>
  <c r="K12" i="61"/>
  <c r="J12" i="61"/>
  <c r="K11" i="61"/>
  <c r="J11" i="61"/>
  <c r="K10" i="61"/>
  <c r="J10" i="61"/>
  <c r="K9" i="61"/>
  <c r="J9" i="61"/>
  <c r="G30" i="60"/>
  <c r="F30" i="60"/>
  <c r="E30" i="60"/>
  <c r="D30" i="60"/>
  <c r="C30" i="60"/>
  <c r="B30" i="60"/>
  <c r="H29" i="60"/>
  <c r="H28" i="60"/>
  <c r="H27" i="60"/>
  <c r="H26" i="60"/>
  <c r="H25" i="60"/>
  <c r="H24" i="60"/>
  <c r="H23" i="60"/>
  <c r="H22" i="60"/>
  <c r="H21" i="60"/>
  <c r="H20" i="60"/>
  <c r="H19" i="60"/>
  <c r="H18" i="60"/>
  <c r="H17" i="60"/>
  <c r="H16" i="60"/>
  <c r="H15" i="60"/>
  <c r="H14" i="60"/>
  <c r="H13" i="60"/>
  <c r="H12" i="60"/>
  <c r="H11" i="60"/>
  <c r="R41" i="20" l="1"/>
  <c r="J102" i="61"/>
  <c r="Y48" i="10"/>
  <c r="K62" i="61"/>
  <c r="K66" i="61" s="1"/>
  <c r="R60" i="20"/>
  <c r="R40" i="20"/>
  <c r="N34" i="64"/>
  <c r="N35" i="64"/>
  <c r="H30" i="60"/>
  <c r="J21" i="61"/>
  <c r="J25" i="61" s="1"/>
  <c r="F33" i="64"/>
  <c r="N29" i="64"/>
  <c r="N30" i="64"/>
  <c r="K21" i="61"/>
  <c r="K25" i="61" s="1"/>
  <c r="J62" i="61"/>
  <c r="J66" i="61" s="1"/>
  <c r="G33" i="64"/>
  <c r="G36" i="64" s="1"/>
  <c r="N20" i="64"/>
  <c r="N31" i="64"/>
  <c r="C36" i="64"/>
  <c r="E36" i="64"/>
  <c r="I36" i="64"/>
  <c r="K36" i="64"/>
  <c r="M36" i="64"/>
  <c r="N11" i="64"/>
  <c r="N14" i="64" s="1"/>
  <c r="G14" i="64"/>
  <c r="K14" i="64"/>
  <c r="M14" i="64"/>
  <c r="N22" i="64"/>
  <c r="C25" i="64"/>
  <c r="E25" i="64"/>
  <c r="G25" i="64"/>
  <c r="I25" i="64"/>
  <c r="K25" i="64"/>
  <c r="M25" i="64"/>
  <c r="N28" i="64"/>
  <c r="B32" i="64"/>
  <c r="D32" i="64"/>
  <c r="D36" i="64" s="1"/>
  <c r="F32" i="64"/>
  <c r="H32" i="64"/>
  <c r="H36" i="64" s="1"/>
  <c r="J32" i="64"/>
  <c r="J36" i="64" s="1"/>
  <c r="L32" i="64"/>
  <c r="L36" i="64" s="1"/>
  <c r="D14" i="64"/>
  <c r="F14" i="64"/>
  <c r="L14" i="64"/>
  <c r="N21" i="64"/>
  <c r="N25" i="64" s="1"/>
  <c r="K21" i="59"/>
  <c r="K20" i="59"/>
  <c r="K19" i="59"/>
  <c r="K18" i="59"/>
  <c r="K17" i="59"/>
  <c r="K16" i="59"/>
  <c r="K15" i="59"/>
  <c r="K14" i="59"/>
  <c r="K13" i="59"/>
  <c r="N33" i="64" l="1"/>
  <c r="K23" i="59"/>
  <c r="F36" i="64"/>
  <c r="N32" i="64"/>
  <c r="B36" i="64"/>
  <c r="U21" i="58"/>
  <c r="T21" i="58"/>
  <c r="S21" i="58"/>
  <c r="R21" i="58"/>
  <c r="Q21" i="58"/>
  <c r="P21" i="58"/>
  <c r="O21" i="58"/>
  <c r="N21" i="58"/>
  <c r="M21" i="58"/>
  <c r="L21" i="58"/>
  <c r="K21" i="58"/>
  <c r="J21" i="58"/>
  <c r="I21" i="58"/>
  <c r="H21" i="58"/>
  <c r="G21" i="58"/>
  <c r="F21" i="58"/>
  <c r="E21" i="58"/>
  <c r="D21" i="58"/>
  <c r="C21" i="58"/>
  <c r="B21" i="58"/>
  <c r="U13" i="58"/>
  <c r="T13" i="58"/>
  <c r="S13" i="58"/>
  <c r="R13" i="58"/>
  <c r="R29" i="58" s="1"/>
  <c r="Q13" i="58"/>
  <c r="P13" i="58"/>
  <c r="O13" i="58"/>
  <c r="N13" i="58"/>
  <c r="N29" i="58" s="1"/>
  <c r="M13" i="58"/>
  <c r="L13" i="58"/>
  <c r="K13" i="58"/>
  <c r="J13" i="58"/>
  <c r="J29" i="58" s="1"/>
  <c r="I13" i="58"/>
  <c r="H13" i="58"/>
  <c r="G13" i="58"/>
  <c r="F13" i="58"/>
  <c r="F29" i="58" s="1"/>
  <c r="E13" i="58"/>
  <c r="D13" i="58"/>
  <c r="C13" i="58"/>
  <c r="B13" i="58"/>
  <c r="U11" i="58"/>
  <c r="U12" i="58" s="1"/>
  <c r="T11" i="58"/>
  <c r="T12" i="58" s="1"/>
  <c r="S11" i="58"/>
  <c r="S12" i="58" s="1"/>
  <c r="R11" i="58"/>
  <c r="R12" i="58" s="1"/>
  <c r="R30" i="58" s="1"/>
  <c r="Q11" i="58"/>
  <c r="Q12" i="58" s="1"/>
  <c r="P11" i="58"/>
  <c r="P12" i="58" s="1"/>
  <c r="O11" i="58"/>
  <c r="O12" i="58" s="1"/>
  <c r="N11" i="58"/>
  <c r="N12" i="58" s="1"/>
  <c r="N30" i="58" s="1"/>
  <c r="M11" i="58"/>
  <c r="M12" i="58" s="1"/>
  <c r="L11" i="58"/>
  <c r="L12" i="58" s="1"/>
  <c r="K11" i="58"/>
  <c r="K12" i="58" s="1"/>
  <c r="J11" i="58"/>
  <c r="J12" i="58" s="1"/>
  <c r="J30" i="58" s="1"/>
  <c r="I11" i="58"/>
  <c r="I12" i="58" s="1"/>
  <c r="H11" i="58"/>
  <c r="H12" i="58" s="1"/>
  <c r="G11" i="58"/>
  <c r="G12" i="58" s="1"/>
  <c r="F11" i="58"/>
  <c r="F12" i="58" s="1"/>
  <c r="F30" i="58" s="1"/>
  <c r="E11" i="58"/>
  <c r="E12" i="58" s="1"/>
  <c r="D11" i="58"/>
  <c r="D12" i="58" s="1"/>
  <c r="C11" i="58"/>
  <c r="C12" i="58" s="1"/>
  <c r="B11" i="58"/>
  <c r="B12" i="58" l="1"/>
  <c r="V12" i="58" s="1"/>
  <c r="V11" i="58"/>
  <c r="V21" i="58"/>
  <c r="N36" i="64"/>
  <c r="B29" i="58"/>
  <c r="C29" i="58"/>
  <c r="G29" i="58"/>
  <c r="K29" i="58"/>
  <c r="K30" i="58" s="1"/>
  <c r="O29" i="58"/>
  <c r="O30" i="58" s="1"/>
  <c r="S29" i="58"/>
  <c r="S30" i="58" s="1"/>
  <c r="V13" i="58"/>
  <c r="D29" i="58"/>
  <c r="D30" i="58" s="1"/>
  <c r="H29" i="58"/>
  <c r="H30" i="58" s="1"/>
  <c r="L29" i="58"/>
  <c r="L30" i="58" s="1"/>
  <c r="P29" i="58"/>
  <c r="P30" i="58" s="1"/>
  <c r="T29" i="58"/>
  <c r="T30" i="58" s="1"/>
  <c r="E29" i="58"/>
  <c r="E30" i="58" s="1"/>
  <c r="I29" i="58"/>
  <c r="I30" i="58" s="1"/>
  <c r="M29" i="58"/>
  <c r="M30" i="58" s="1"/>
  <c r="Q29" i="58"/>
  <c r="Q30" i="58" s="1"/>
  <c r="U29" i="58"/>
  <c r="U30" i="58" s="1"/>
  <c r="G30" i="58"/>
  <c r="V56" i="20"/>
  <c r="V53" i="20"/>
  <c r="V49" i="20"/>
  <c r="V45" i="20" s="1"/>
  <c r="V46" i="20"/>
  <c r="V42" i="20"/>
  <c r="V36" i="20"/>
  <c r="V31" i="20"/>
  <c r="V26" i="20"/>
  <c r="V16" i="20"/>
  <c r="V10" i="20"/>
  <c r="V5" i="20"/>
  <c r="D32" i="8"/>
  <c r="D28" i="8"/>
  <c r="D22" i="8"/>
  <c r="C30" i="58" l="1"/>
  <c r="V30" i="58" s="1"/>
  <c r="V29" i="58"/>
  <c r="B30" i="58"/>
  <c r="V52" i="20"/>
  <c r="V41" i="20" s="1"/>
  <c r="V25" i="20"/>
  <c r="V4" i="20"/>
  <c r="V40" i="20" s="1"/>
  <c r="D147" i="57"/>
  <c r="J146" i="57"/>
  <c r="J145" i="57"/>
  <c r="J144" i="57"/>
  <c r="J143" i="57"/>
  <c r="D139" i="57"/>
  <c r="J139" i="57" s="1"/>
  <c r="J138" i="57"/>
  <c r="J137" i="57"/>
  <c r="J136" i="57"/>
  <c r="J135" i="57"/>
  <c r="J134" i="57"/>
  <c r="J133" i="57"/>
  <c r="J132" i="57"/>
  <c r="J115" i="57"/>
  <c r="D107" i="57"/>
  <c r="J107" i="57" s="1"/>
  <c r="J106" i="57"/>
  <c r="J105" i="57"/>
  <c r="J104" i="57"/>
  <c r="J103" i="57"/>
  <c r="J102" i="57"/>
  <c r="J101" i="57"/>
  <c r="J100" i="57"/>
  <c r="D87" i="57"/>
  <c r="J83" i="57"/>
  <c r="J87" i="57" s="1"/>
  <c r="D79" i="57"/>
  <c r="J79" i="57" s="1"/>
  <c r="J78" i="57"/>
  <c r="J77" i="57"/>
  <c r="J76" i="57"/>
  <c r="J75" i="57"/>
  <c r="J74" i="57"/>
  <c r="J73" i="57"/>
  <c r="J72" i="57"/>
  <c r="J54" i="57"/>
  <c r="D46" i="57"/>
  <c r="J46" i="57" s="1"/>
  <c r="J45" i="57"/>
  <c r="J44" i="57"/>
  <c r="J43" i="57"/>
  <c r="J42" i="57"/>
  <c r="J41" i="57"/>
  <c r="J40" i="57"/>
  <c r="J39" i="57"/>
  <c r="D26" i="57"/>
  <c r="J26" i="57" s="1"/>
  <c r="J25" i="57"/>
  <c r="J24" i="57"/>
  <c r="J23" i="57"/>
  <c r="J22" i="57"/>
  <c r="D18" i="57"/>
  <c r="J18" i="57" s="1"/>
  <c r="J17" i="57"/>
  <c r="J16" i="57"/>
  <c r="J15" i="57"/>
  <c r="J14" i="57"/>
  <c r="J13" i="57"/>
  <c r="J12" i="57"/>
  <c r="J11" i="57"/>
  <c r="E50" i="47"/>
  <c r="E49" i="47"/>
  <c r="E48" i="47"/>
  <c r="E47" i="47"/>
  <c r="E46" i="47"/>
  <c r="E45" i="47"/>
  <c r="E44" i="47"/>
  <c r="E43" i="47"/>
  <c r="E42" i="47"/>
  <c r="E41" i="47"/>
  <c r="E40" i="47"/>
  <c r="E39" i="47"/>
  <c r="E38" i="47"/>
  <c r="E36" i="47"/>
  <c r="E35" i="47"/>
  <c r="E34" i="47"/>
  <c r="E33" i="47"/>
  <c r="E32" i="47"/>
  <c r="E31" i="47"/>
  <c r="E30" i="47"/>
  <c r="E29" i="47"/>
  <c r="E28" i="47"/>
  <c r="E27" i="47"/>
  <c r="E26" i="47"/>
  <c r="E25" i="47"/>
  <c r="E24" i="47"/>
  <c r="E23" i="47"/>
  <c r="E22" i="47"/>
  <c r="E21" i="47"/>
  <c r="E20" i="47"/>
  <c r="E19" i="47"/>
  <c r="E18" i="47"/>
  <c r="E17" i="47"/>
  <c r="E16" i="47"/>
  <c r="E15" i="47"/>
  <c r="E14" i="47"/>
  <c r="E13" i="47"/>
  <c r="E12" i="47"/>
  <c r="E11" i="47"/>
  <c r="D10" i="47"/>
  <c r="E10" i="47" s="1"/>
  <c r="E9" i="47"/>
  <c r="D8" i="47"/>
  <c r="E8" i="47" s="1"/>
  <c r="C7" i="47"/>
  <c r="C37" i="47" s="1"/>
  <c r="C51" i="47" s="1"/>
  <c r="B7" i="47"/>
  <c r="B37" i="47" s="1"/>
  <c r="D12" i="54"/>
  <c r="C12" i="54"/>
  <c r="B12" i="54"/>
  <c r="B7" i="54" s="1"/>
  <c r="B37" i="54" s="1"/>
  <c r="B51" i="54" s="1"/>
  <c r="D10" i="54"/>
  <c r="E10" i="54" s="1"/>
  <c r="E9" i="54"/>
  <c r="D8" i="54"/>
  <c r="C7" i="54"/>
  <c r="C37" i="54" s="1"/>
  <c r="C51" i="54" s="1"/>
  <c r="B10" i="49"/>
  <c r="E10" i="49" s="1"/>
  <c r="E9" i="49"/>
  <c r="B8" i="49"/>
  <c r="E8" i="49" s="1"/>
  <c r="D7" i="49"/>
  <c r="D37" i="49" s="1"/>
  <c r="D51" i="49" s="1"/>
  <c r="C7" i="49"/>
  <c r="C37" i="49" s="1"/>
  <c r="C51" i="49" s="1"/>
  <c r="G10" i="53"/>
  <c r="F10" i="53"/>
  <c r="E10" i="53"/>
  <c r="D10" i="53"/>
  <c r="C10" i="53"/>
  <c r="B10" i="53"/>
  <c r="H9" i="53"/>
  <c r="G8" i="53"/>
  <c r="F8" i="53"/>
  <c r="E8" i="53"/>
  <c r="D8" i="53"/>
  <c r="C8" i="53"/>
  <c r="B8" i="53"/>
  <c r="B7" i="53"/>
  <c r="B37" i="53" s="1"/>
  <c r="B51" i="53" s="1"/>
  <c r="B10" i="52"/>
  <c r="E10" i="52" s="1"/>
  <c r="E9" i="52"/>
  <c r="B8" i="52"/>
  <c r="E8" i="52" s="1"/>
  <c r="D7" i="52"/>
  <c r="D37" i="52" s="1"/>
  <c r="D51" i="52" s="1"/>
  <c r="C7" i="52"/>
  <c r="C37" i="52" s="1"/>
  <c r="C51" i="52" s="1"/>
  <c r="E50" i="51"/>
  <c r="E49" i="51"/>
  <c r="E48" i="51"/>
  <c r="E47" i="51"/>
  <c r="E46" i="51"/>
  <c r="E45" i="51"/>
  <c r="E44" i="51"/>
  <c r="E43" i="51"/>
  <c r="E42" i="51"/>
  <c r="E41" i="51"/>
  <c r="E40" i="51"/>
  <c r="E39" i="51"/>
  <c r="E38" i="51"/>
  <c r="E36" i="51"/>
  <c r="E35" i="51"/>
  <c r="E34" i="51"/>
  <c r="E33" i="51"/>
  <c r="E32" i="51"/>
  <c r="E31" i="51"/>
  <c r="E30" i="51"/>
  <c r="E29" i="51"/>
  <c r="E28" i="51"/>
  <c r="E27" i="51"/>
  <c r="E26" i="51"/>
  <c r="E25" i="51"/>
  <c r="E24" i="51"/>
  <c r="E23" i="51"/>
  <c r="E22" i="51"/>
  <c r="E21" i="51"/>
  <c r="E20" i="51"/>
  <c r="E19" i="51"/>
  <c r="E18" i="51"/>
  <c r="E17" i="51"/>
  <c r="E16" i="51"/>
  <c r="E15" i="51"/>
  <c r="E14" i="51"/>
  <c r="E13" i="51"/>
  <c r="E12" i="51"/>
  <c r="E11" i="51"/>
  <c r="E10" i="51"/>
  <c r="E9" i="51"/>
  <c r="E8" i="51"/>
  <c r="D7" i="51"/>
  <c r="D37" i="51" s="1"/>
  <c r="D51" i="51" s="1"/>
  <c r="C7" i="51"/>
  <c r="C37" i="51" s="1"/>
  <c r="C51" i="51" s="1"/>
  <c r="B7" i="51"/>
  <c r="E50" i="50"/>
  <c r="E49" i="50"/>
  <c r="E48" i="50"/>
  <c r="E47" i="50"/>
  <c r="E46" i="50"/>
  <c r="E45" i="50"/>
  <c r="E44" i="50"/>
  <c r="E43" i="50"/>
  <c r="E42" i="50"/>
  <c r="E41" i="50"/>
  <c r="E40" i="50"/>
  <c r="E39" i="50"/>
  <c r="E38" i="50"/>
  <c r="E36" i="50"/>
  <c r="E35" i="50"/>
  <c r="E34" i="50"/>
  <c r="E33" i="50"/>
  <c r="E32" i="50"/>
  <c r="E31" i="50"/>
  <c r="E30" i="50"/>
  <c r="E29" i="50"/>
  <c r="E28" i="50"/>
  <c r="E27" i="50"/>
  <c r="E26" i="50"/>
  <c r="E25" i="50"/>
  <c r="E24" i="50"/>
  <c r="E23" i="50"/>
  <c r="E22" i="50"/>
  <c r="E21" i="50"/>
  <c r="E20" i="50"/>
  <c r="E19" i="50"/>
  <c r="E18" i="50"/>
  <c r="E17" i="50"/>
  <c r="E16" i="50"/>
  <c r="E15" i="50"/>
  <c r="E14" i="50"/>
  <c r="E13" i="50"/>
  <c r="E12" i="50"/>
  <c r="E11" i="50"/>
  <c r="D10" i="50"/>
  <c r="C10" i="50"/>
  <c r="C7" i="50" s="1"/>
  <c r="C37" i="50" s="1"/>
  <c r="C51" i="50" s="1"/>
  <c r="B10" i="50"/>
  <c r="E9" i="50"/>
  <c r="B8" i="50"/>
  <c r="E8" i="50" s="1"/>
  <c r="Y6" i="48"/>
  <c r="Y3" i="48" s="1"/>
  <c r="Y33" i="48" s="1"/>
  <c r="Y47" i="48" s="1"/>
  <c r="X6" i="48"/>
  <c r="W6" i="48"/>
  <c r="W3" i="48" s="1"/>
  <c r="W33" i="48" s="1"/>
  <c r="W47" i="48" s="1"/>
  <c r="V6" i="48"/>
  <c r="U6" i="48"/>
  <c r="R6" i="48"/>
  <c r="Q6" i="48"/>
  <c r="P6" i="48"/>
  <c r="P3" i="48" s="1"/>
  <c r="P33" i="48" s="1"/>
  <c r="P47" i="48" s="1"/>
  <c r="O6" i="48"/>
  <c r="O3" i="48" s="1"/>
  <c r="O33" i="48" s="1"/>
  <c r="O47" i="48" s="1"/>
  <c r="N6" i="48"/>
  <c r="M6" i="48"/>
  <c r="L6" i="48"/>
  <c r="K6" i="48"/>
  <c r="K3" i="48" s="1"/>
  <c r="K33" i="48" s="1"/>
  <c r="K47" i="48" s="1"/>
  <c r="J6" i="48"/>
  <c r="I6" i="48"/>
  <c r="H6" i="48"/>
  <c r="H3" i="48" s="1"/>
  <c r="H33" i="48" s="1"/>
  <c r="H47" i="48" s="1"/>
  <c r="G6" i="48"/>
  <c r="F6" i="48"/>
  <c r="E6" i="48"/>
  <c r="E3" i="48" s="1"/>
  <c r="E33" i="48" s="1"/>
  <c r="E47" i="48" s="1"/>
  <c r="D6" i="48"/>
  <c r="C6" i="48"/>
  <c r="B6" i="48"/>
  <c r="Z5" i="48"/>
  <c r="X4" i="48"/>
  <c r="V4" i="48"/>
  <c r="U4" i="48"/>
  <c r="U3" i="48" s="1"/>
  <c r="U33" i="48" s="1"/>
  <c r="U47" i="48" s="1"/>
  <c r="S4" i="48"/>
  <c r="S3" i="48" s="1"/>
  <c r="S33" i="48" s="1"/>
  <c r="S47" i="48" s="1"/>
  <c r="R4" i="48"/>
  <c r="Q4" i="48"/>
  <c r="N4" i="48"/>
  <c r="M4" i="48"/>
  <c r="M3" i="48" s="1"/>
  <c r="M33" i="48" s="1"/>
  <c r="M47" i="48" s="1"/>
  <c r="L4" i="48"/>
  <c r="J4" i="48"/>
  <c r="I4" i="48"/>
  <c r="G4" i="48"/>
  <c r="F4" i="48"/>
  <c r="D4" i="48"/>
  <c r="C4" i="48"/>
  <c r="C3" i="48" s="1"/>
  <c r="C33" i="48" s="1"/>
  <c r="C47" i="48" s="1"/>
  <c r="B4" i="48"/>
  <c r="T3" i="48"/>
  <c r="T33" i="48" s="1"/>
  <c r="T47" i="48" s="1"/>
  <c r="C39" i="25"/>
  <c r="F49" i="42"/>
  <c r="F45" i="42"/>
  <c r="F44" i="42"/>
  <c r="F43" i="42"/>
  <c r="F42" i="42"/>
  <c r="F41" i="42"/>
  <c r="F40" i="42"/>
  <c r="F39" i="42"/>
  <c r="F38" i="42"/>
  <c r="F37" i="42"/>
  <c r="F36" i="42"/>
  <c r="F35" i="42"/>
  <c r="F34" i="42"/>
  <c r="F33" i="42"/>
  <c r="F32" i="42"/>
  <c r="F31" i="42"/>
  <c r="F27" i="42"/>
  <c r="F26" i="42"/>
  <c r="F25" i="42"/>
  <c r="F23" i="42"/>
  <c r="F22" i="42"/>
  <c r="F21" i="42"/>
  <c r="F20" i="42"/>
  <c r="F19" i="42"/>
  <c r="F18" i="42"/>
  <c r="F17" i="42"/>
  <c r="F16" i="42"/>
  <c r="F14" i="42"/>
  <c r="F13" i="42"/>
  <c r="F12" i="42"/>
  <c r="F11" i="42"/>
  <c r="F10" i="42"/>
  <c r="F9" i="42"/>
  <c r="E8" i="42"/>
  <c r="E7" i="42" s="1"/>
  <c r="E29" i="42" s="1"/>
  <c r="E47" i="42" s="1"/>
  <c r="E51" i="42" s="1"/>
  <c r="D8" i="42"/>
  <c r="D7" i="42" s="1"/>
  <c r="D29" i="42" s="1"/>
  <c r="D47" i="42" s="1"/>
  <c r="D51" i="42" s="1"/>
  <c r="C8" i="42"/>
  <c r="F49" i="46"/>
  <c r="D29" i="46"/>
  <c r="D47" i="46" s="1"/>
  <c r="D51" i="46" s="1"/>
  <c r="C29" i="46"/>
  <c r="C47" i="46" s="1"/>
  <c r="C51" i="46" s="1"/>
  <c r="F14" i="46"/>
  <c r="E10" i="46"/>
  <c r="E8" i="46" s="1"/>
  <c r="F49" i="39"/>
  <c r="D10" i="39"/>
  <c r="D8" i="39" s="1"/>
  <c r="E8" i="39"/>
  <c r="E7" i="39" s="1"/>
  <c r="E29" i="39" s="1"/>
  <c r="E47" i="39" s="1"/>
  <c r="E51" i="39" s="1"/>
  <c r="C8" i="39"/>
  <c r="C7" i="39" s="1"/>
  <c r="C29" i="39" s="1"/>
  <c r="C47" i="39" s="1"/>
  <c r="C51" i="39" s="1"/>
  <c r="F49" i="40"/>
  <c r="F10" i="40"/>
  <c r="E8" i="40"/>
  <c r="D8" i="40"/>
  <c r="D7" i="40" s="1"/>
  <c r="D29" i="40" s="1"/>
  <c r="D47" i="40" s="1"/>
  <c r="D51" i="40" s="1"/>
  <c r="C8" i="40"/>
  <c r="C7" i="40" s="1"/>
  <c r="C29" i="40" s="1"/>
  <c r="C47" i="40" s="1"/>
  <c r="C51" i="40" s="1"/>
  <c r="I49" i="41"/>
  <c r="I10" i="41"/>
  <c r="H8" i="41"/>
  <c r="H7" i="41" s="1"/>
  <c r="H29" i="41" s="1"/>
  <c r="H47" i="41" s="1"/>
  <c r="H51" i="41" s="1"/>
  <c r="G8" i="41"/>
  <c r="G7" i="41" s="1"/>
  <c r="G29" i="41" s="1"/>
  <c r="G47" i="41" s="1"/>
  <c r="G51" i="41" s="1"/>
  <c r="F8" i="41"/>
  <c r="F7" i="41" s="1"/>
  <c r="F29" i="41" s="1"/>
  <c r="F47" i="41" s="1"/>
  <c r="F51" i="41" s="1"/>
  <c r="E8" i="41"/>
  <c r="D8" i="41"/>
  <c r="D7" i="41" s="1"/>
  <c r="D29" i="41" s="1"/>
  <c r="D47" i="41" s="1"/>
  <c r="D51" i="41" s="1"/>
  <c r="C8" i="41"/>
  <c r="C7" i="41" s="1"/>
  <c r="C29" i="41" s="1"/>
  <c r="C47" i="41" s="1"/>
  <c r="C51" i="41" s="1"/>
  <c r="F49" i="38"/>
  <c r="F46" i="38"/>
  <c r="F45" i="38"/>
  <c r="F44" i="38"/>
  <c r="F43" i="38"/>
  <c r="F42" i="38"/>
  <c r="F41" i="38"/>
  <c r="F40" i="38"/>
  <c r="F39" i="38"/>
  <c r="F38" i="38"/>
  <c r="F37" i="38"/>
  <c r="F36" i="38"/>
  <c r="F35" i="38"/>
  <c r="F34" i="38"/>
  <c r="F33" i="38"/>
  <c r="F32" i="38"/>
  <c r="F31" i="38"/>
  <c r="F30" i="38"/>
  <c r="F28" i="38"/>
  <c r="F27" i="38"/>
  <c r="F26" i="38"/>
  <c r="F25" i="38"/>
  <c r="F24" i="38"/>
  <c r="F23" i="38"/>
  <c r="F22" i="38"/>
  <c r="F21" i="38"/>
  <c r="F20" i="38"/>
  <c r="F19" i="38"/>
  <c r="F18" i="38"/>
  <c r="F17" i="38"/>
  <c r="F16" i="38"/>
  <c r="F15" i="38"/>
  <c r="F14" i="38"/>
  <c r="F13" i="38"/>
  <c r="F12" i="38"/>
  <c r="F11" i="38"/>
  <c r="F10" i="38"/>
  <c r="F9" i="38"/>
  <c r="E8" i="38"/>
  <c r="D8" i="38"/>
  <c r="D7" i="38" s="1"/>
  <c r="D29" i="38" s="1"/>
  <c r="D47" i="38" s="1"/>
  <c r="D51" i="38" s="1"/>
  <c r="C8" i="38"/>
  <c r="C7" i="38" s="1"/>
  <c r="C29" i="38" s="1"/>
  <c r="F49" i="37"/>
  <c r="F46" i="37"/>
  <c r="F45" i="37"/>
  <c r="F44" i="37"/>
  <c r="F43" i="37"/>
  <c r="F42" i="37"/>
  <c r="F41" i="37"/>
  <c r="F40" i="37"/>
  <c r="F39" i="37"/>
  <c r="F38" i="37"/>
  <c r="F37" i="37"/>
  <c r="F36" i="37"/>
  <c r="F35" i="37"/>
  <c r="F34" i="37"/>
  <c r="F33" i="37"/>
  <c r="F32" i="37"/>
  <c r="F31" i="37"/>
  <c r="F30" i="37"/>
  <c r="F28" i="37"/>
  <c r="F27" i="37"/>
  <c r="F26" i="37"/>
  <c r="F25" i="37"/>
  <c r="F24" i="37"/>
  <c r="F23" i="37"/>
  <c r="F22" i="37"/>
  <c r="F21" i="37"/>
  <c r="F20" i="37"/>
  <c r="F19" i="37"/>
  <c r="F18" i="37"/>
  <c r="F17" i="37"/>
  <c r="F16" i="37"/>
  <c r="F15" i="37"/>
  <c r="F14" i="37"/>
  <c r="F13" i="37"/>
  <c r="F12" i="37"/>
  <c r="F11" i="37"/>
  <c r="F10" i="37"/>
  <c r="F9" i="37"/>
  <c r="E8" i="37"/>
  <c r="D8" i="37"/>
  <c r="D7" i="37" s="1"/>
  <c r="D29" i="37" s="1"/>
  <c r="D47" i="37" s="1"/>
  <c r="D51" i="37" s="1"/>
  <c r="C8" i="37"/>
  <c r="C7" i="37"/>
  <c r="C29" i="37" s="1"/>
  <c r="C47" i="37" s="1"/>
  <c r="C51" i="37" s="1"/>
  <c r="AA45" i="36"/>
  <c r="AA10" i="36"/>
  <c r="AA9" i="36"/>
  <c r="AA8" i="36"/>
  <c r="AA7" i="36"/>
  <c r="AA6" i="36"/>
  <c r="Z4" i="36"/>
  <c r="Y4" i="36"/>
  <c r="Y3" i="36" s="1"/>
  <c r="Y25" i="36" s="1"/>
  <c r="Y43" i="36" s="1"/>
  <c r="Y47" i="36" s="1"/>
  <c r="X4" i="36"/>
  <c r="X3" i="36" s="1"/>
  <c r="X25" i="36" s="1"/>
  <c r="X43" i="36" s="1"/>
  <c r="X47" i="36" s="1"/>
  <c r="W4" i="36"/>
  <c r="W3" i="36" s="1"/>
  <c r="W25" i="36" s="1"/>
  <c r="W43" i="36" s="1"/>
  <c r="W47" i="36" s="1"/>
  <c r="V4" i="36"/>
  <c r="V3" i="36" s="1"/>
  <c r="V25" i="36" s="1"/>
  <c r="V43" i="36" s="1"/>
  <c r="V47" i="36" s="1"/>
  <c r="U4" i="36"/>
  <c r="U3" i="36" s="1"/>
  <c r="U25" i="36" s="1"/>
  <c r="U43" i="36" s="1"/>
  <c r="U47" i="36" s="1"/>
  <c r="T4" i="36"/>
  <c r="T3" i="36" s="1"/>
  <c r="T25" i="36" s="1"/>
  <c r="T43" i="36" s="1"/>
  <c r="T47" i="36" s="1"/>
  <c r="S4" i="36"/>
  <c r="S3" i="36" s="1"/>
  <c r="S25" i="36" s="1"/>
  <c r="S43" i="36" s="1"/>
  <c r="S47" i="36" s="1"/>
  <c r="R4" i="36"/>
  <c r="Q4" i="36"/>
  <c r="Q3" i="36" s="1"/>
  <c r="Q25" i="36" s="1"/>
  <c r="Q43" i="36" s="1"/>
  <c r="Q47" i="36" s="1"/>
  <c r="P4" i="36"/>
  <c r="P3" i="36" s="1"/>
  <c r="P25" i="36" s="1"/>
  <c r="P43" i="36" s="1"/>
  <c r="P47" i="36" s="1"/>
  <c r="O4" i="36"/>
  <c r="O3" i="36" s="1"/>
  <c r="O25" i="36" s="1"/>
  <c r="O43" i="36" s="1"/>
  <c r="O47" i="36" s="1"/>
  <c r="N4" i="36"/>
  <c r="M4" i="36"/>
  <c r="M3" i="36" s="1"/>
  <c r="M25" i="36" s="1"/>
  <c r="M43" i="36" s="1"/>
  <c r="M47" i="36" s="1"/>
  <c r="L4" i="36"/>
  <c r="L3" i="36" s="1"/>
  <c r="L25" i="36" s="1"/>
  <c r="L43" i="36" s="1"/>
  <c r="L47" i="36" s="1"/>
  <c r="K4" i="36"/>
  <c r="K3" i="36" s="1"/>
  <c r="K25" i="36" s="1"/>
  <c r="K43" i="36" s="1"/>
  <c r="K47" i="36" s="1"/>
  <c r="J4" i="36"/>
  <c r="I4" i="36"/>
  <c r="I3" i="36" s="1"/>
  <c r="I25" i="36" s="1"/>
  <c r="I43" i="36" s="1"/>
  <c r="I47" i="36" s="1"/>
  <c r="H4" i="36"/>
  <c r="H3" i="36" s="1"/>
  <c r="H25" i="36" s="1"/>
  <c r="H43" i="36" s="1"/>
  <c r="H47" i="36" s="1"/>
  <c r="G4" i="36"/>
  <c r="G3" i="36" s="1"/>
  <c r="G25" i="36" s="1"/>
  <c r="G43" i="36" s="1"/>
  <c r="G47" i="36" s="1"/>
  <c r="F4" i="36"/>
  <c r="F3" i="36" s="1"/>
  <c r="F25" i="36" s="1"/>
  <c r="F43" i="36" s="1"/>
  <c r="F47" i="36" s="1"/>
  <c r="E4" i="36"/>
  <c r="E3" i="36" s="1"/>
  <c r="E25" i="36" s="1"/>
  <c r="E43" i="36" s="1"/>
  <c r="E47" i="36" s="1"/>
  <c r="D4" i="36"/>
  <c r="D3" i="36" s="1"/>
  <c r="D25" i="36" s="1"/>
  <c r="D43" i="36" s="1"/>
  <c r="D47" i="36" s="1"/>
  <c r="C4" i="36"/>
  <c r="C3" i="36" s="1"/>
  <c r="C25" i="36" s="1"/>
  <c r="C43" i="36" s="1"/>
  <c r="C47" i="36" s="1"/>
  <c r="Z3" i="36"/>
  <c r="Z25" i="36" s="1"/>
  <c r="Z43" i="36" s="1"/>
  <c r="Z47" i="36" s="1"/>
  <c r="R3" i="36"/>
  <c r="R25" i="36" s="1"/>
  <c r="R43" i="36" s="1"/>
  <c r="R47" i="36" s="1"/>
  <c r="N3" i="36"/>
  <c r="N25" i="36" s="1"/>
  <c r="N43" i="36" s="1"/>
  <c r="N47" i="36" s="1"/>
  <c r="J3" i="36"/>
  <c r="J25" i="36" s="1"/>
  <c r="J43" i="36" s="1"/>
  <c r="J47" i="36" s="1"/>
  <c r="F8" i="42" l="1"/>
  <c r="V60" i="20"/>
  <c r="I3" i="48"/>
  <c r="I33" i="48" s="1"/>
  <c r="I47" i="48" s="1"/>
  <c r="E10" i="50"/>
  <c r="F10" i="39"/>
  <c r="G3" i="48"/>
  <c r="G33" i="48" s="1"/>
  <c r="G47" i="48" s="1"/>
  <c r="H8" i="53"/>
  <c r="G7" i="53"/>
  <c r="G37" i="53" s="1"/>
  <c r="G51" i="53" s="1"/>
  <c r="B7" i="49"/>
  <c r="E7" i="49" s="1"/>
  <c r="E37" i="49" s="1"/>
  <c r="E51" i="49" s="1"/>
  <c r="C7" i="42"/>
  <c r="C29" i="42" s="1"/>
  <c r="C47" i="42" s="1"/>
  <c r="F7" i="53"/>
  <c r="F37" i="53" s="1"/>
  <c r="F51" i="53" s="1"/>
  <c r="F8" i="37"/>
  <c r="F8" i="38"/>
  <c r="F8" i="40"/>
  <c r="F8" i="39"/>
  <c r="E7" i="38"/>
  <c r="F7" i="38" s="1"/>
  <c r="I8" i="41"/>
  <c r="E7" i="40"/>
  <c r="F7" i="40" s="1"/>
  <c r="F29" i="40" s="1"/>
  <c r="F47" i="40" s="1"/>
  <c r="F51" i="40" s="1"/>
  <c r="D7" i="39"/>
  <c r="D29" i="39" s="1"/>
  <c r="D47" i="39" s="1"/>
  <c r="D51" i="39" s="1"/>
  <c r="Q3" i="48"/>
  <c r="Q33" i="48" s="1"/>
  <c r="Q47" i="48" s="1"/>
  <c r="D7" i="50"/>
  <c r="D37" i="50" s="1"/>
  <c r="D51" i="50" s="1"/>
  <c r="B7" i="50"/>
  <c r="B37" i="50" s="1"/>
  <c r="E7" i="51"/>
  <c r="E7" i="53"/>
  <c r="E37" i="53" s="1"/>
  <c r="E51" i="53" s="1"/>
  <c r="D7" i="54"/>
  <c r="D37" i="54" s="1"/>
  <c r="D51" i="54" s="1"/>
  <c r="D7" i="47"/>
  <c r="D37" i="47" s="1"/>
  <c r="D51" i="47" s="1"/>
  <c r="D7" i="53"/>
  <c r="D37" i="53" s="1"/>
  <c r="D51" i="53" s="1"/>
  <c r="H10" i="53"/>
  <c r="E12" i="54"/>
  <c r="J147" i="57"/>
  <c r="Z6" i="48"/>
  <c r="F3" i="48"/>
  <c r="F33" i="48" s="1"/>
  <c r="F47" i="48" s="1"/>
  <c r="N3" i="48"/>
  <c r="N33" i="48" s="1"/>
  <c r="N47" i="48" s="1"/>
  <c r="R3" i="48"/>
  <c r="R33" i="48" s="1"/>
  <c r="R47" i="48" s="1"/>
  <c r="X3" i="48"/>
  <c r="X33" i="48" s="1"/>
  <c r="X47" i="48" s="1"/>
  <c r="D3" i="48"/>
  <c r="D33" i="48" s="1"/>
  <c r="D47" i="48" s="1"/>
  <c r="J3" i="48"/>
  <c r="J33" i="48" s="1"/>
  <c r="J47" i="48" s="1"/>
  <c r="V3" i="48"/>
  <c r="V33" i="48" s="1"/>
  <c r="V47" i="48" s="1"/>
  <c r="L3" i="48"/>
  <c r="L33" i="48" s="1"/>
  <c r="L47" i="48" s="1"/>
  <c r="Z4" i="48"/>
  <c r="AA3" i="36"/>
  <c r="AA25" i="36" s="1"/>
  <c r="AA43" i="36" s="1"/>
  <c r="AA47" i="36" s="1"/>
  <c r="AA4" i="36"/>
  <c r="B51" i="47"/>
  <c r="E8" i="54"/>
  <c r="C7" i="53"/>
  <c r="C37" i="53" s="1"/>
  <c r="C51" i="53" s="1"/>
  <c r="B7" i="52"/>
  <c r="B37" i="51"/>
  <c r="B3" i="48"/>
  <c r="F8" i="46"/>
  <c r="E7" i="46"/>
  <c r="F10" i="46"/>
  <c r="E7" i="41"/>
  <c r="E29" i="41" s="1"/>
  <c r="E47" i="41" s="1"/>
  <c r="E51" i="41" s="1"/>
  <c r="C47" i="38"/>
  <c r="C51" i="38" s="1"/>
  <c r="E7" i="37"/>
  <c r="B51" i="8"/>
  <c r="E51" i="8" s="1"/>
  <c r="C32" i="8"/>
  <c r="C28" i="8"/>
  <c r="D19" i="8"/>
  <c r="C22" i="8"/>
  <c r="C19" i="8" s="1"/>
  <c r="C11" i="8"/>
  <c r="C6" i="8" s="1"/>
  <c r="E29" i="40" l="1"/>
  <c r="E47" i="40" s="1"/>
  <c r="E51" i="40" s="1"/>
  <c r="F29" i="42"/>
  <c r="E37" i="47"/>
  <c r="E51" i="47" s="1"/>
  <c r="F7" i="42"/>
  <c r="B37" i="49"/>
  <c r="B51" i="49" s="1"/>
  <c r="E7" i="54"/>
  <c r="E37" i="54" s="1"/>
  <c r="E51" i="54" s="1"/>
  <c r="E7" i="50"/>
  <c r="E29" i="38"/>
  <c r="E47" i="38" s="1"/>
  <c r="E51" i="38" s="1"/>
  <c r="C50" i="8"/>
  <c r="C36" i="8"/>
  <c r="H7" i="53"/>
  <c r="H37" i="53" s="1"/>
  <c r="H51" i="53" s="1"/>
  <c r="F7" i="39"/>
  <c r="F29" i="39" s="1"/>
  <c r="F47" i="39" s="1"/>
  <c r="F51" i="39" s="1"/>
  <c r="I7" i="41"/>
  <c r="I29" i="41" s="1"/>
  <c r="I47" i="41" s="1"/>
  <c r="I51" i="41" s="1"/>
  <c r="E7" i="47"/>
  <c r="B37" i="52"/>
  <c r="B51" i="52" s="1"/>
  <c r="E7" i="52"/>
  <c r="E37" i="52" s="1"/>
  <c r="E51" i="52" s="1"/>
  <c r="E37" i="51"/>
  <c r="B51" i="51"/>
  <c r="E51" i="51" s="1"/>
  <c r="E37" i="50"/>
  <c r="B51" i="50"/>
  <c r="E51" i="50" s="1"/>
  <c r="B33" i="48"/>
  <c r="B47" i="48" s="1"/>
  <c r="Z3" i="48"/>
  <c r="Z33" i="48" s="1"/>
  <c r="Z47" i="48" s="1"/>
  <c r="C51" i="42"/>
  <c r="F47" i="42"/>
  <c r="F51" i="42" s="1"/>
  <c r="E29" i="46"/>
  <c r="E47" i="46" s="1"/>
  <c r="E51" i="46" s="1"/>
  <c r="F7" i="46"/>
  <c r="F29" i="46" s="1"/>
  <c r="F47" i="46" s="1"/>
  <c r="F51" i="46" s="1"/>
  <c r="E29" i="37"/>
  <c r="E47" i="37" s="1"/>
  <c r="E51" i="37" s="1"/>
  <c r="F7" i="37"/>
  <c r="F29" i="37" s="1"/>
  <c r="F47" i="37" s="1"/>
  <c r="F51" i="37" s="1"/>
  <c r="D6" i="8"/>
  <c r="F29" i="38" l="1"/>
  <c r="F47" i="38" s="1"/>
  <c r="F51" i="38" s="1"/>
  <c r="D36" i="8"/>
  <c r="D50" i="8"/>
  <c r="E11" i="35" l="1"/>
  <c r="E12" i="35"/>
  <c r="E25" i="35"/>
  <c r="D44" i="2"/>
  <c r="C44" i="2"/>
  <c r="C39" i="2"/>
  <c r="D39" i="2"/>
  <c r="C28" i="2"/>
  <c r="D28" i="2"/>
  <c r="D43" i="11" l="1"/>
  <c r="C43" i="11"/>
  <c r="B43" i="11"/>
  <c r="E42" i="11"/>
  <c r="E41" i="11"/>
  <c r="E40" i="11"/>
  <c r="D33" i="11"/>
  <c r="C33" i="11"/>
  <c r="B33" i="11"/>
  <c r="E32" i="11"/>
  <c r="E31" i="11"/>
  <c r="E30" i="11"/>
  <c r="E29" i="11"/>
  <c r="E28" i="11"/>
  <c r="E27" i="11"/>
  <c r="E26" i="11"/>
  <c r="E25" i="11"/>
  <c r="E24" i="11"/>
  <c r="E23" i="11"/>
  <c r="E21" i="11"/>
  <c r="D15" i="11"/>
  <c r="C15" i="11"/>
  <c r="B15" i="11"/>
  <c r="E14" i="11"/>
  <c r="D8" i="11"/>
  <c r="C8" i="11"/>
  <c r="B8" i="11"/>
  <c r="E7" i="11"/>
  <c r="E6" i="11"/>
  <c r="E5" i="11"/>
  <c r="B55" i="12"/>
  <c r="B47" i="12"/>
  <c r="E15" i="11" l="1"/>
  <c r="E33" i="11"/>
  <c r="E8" i="11"/>
  <c r="E43" i="11"/>
  <c r="B43" i="43"/>
  <c r="E43" i="43" s="1"/>
  <c r="E42" i="43"/>
  <c r="E41" i="43"/>
  <c r="E40" i="43"/>
  <c r="E39" i="43"/>
  <c r="E38" i="43"/>
  <c r="E37" i="43"/>
  <c r="E36" i="43"/>
  <c r="E35" i="43"/>
  <c r="E34" i="43"/>
  <c r="E33" i="43"/>
  <c r="E32" i="43"/>
  <c r="E31" i="43"/>
  <c r="E30" i="43"/>
  <c r="E8" i="43"/>
  <c r="E19" i="43" s="1"/>
  <c r="B55" i="35"/>
  <c r="E55" i="35" s="1"/>
  <c r="E54" i="35"/>
  <c r="E53" i="35"/>
  <c r="B43" i="35"/>
  <c r="E43" i="35" s="1"/>
  <c r="E42" i="35"/>
  <c r="E41" i="35"/>
  <c r="E40" i="35"/>
  <c r="E39" i="35"/>
  <c r="E38" i="35"/>
  <c r="E37" i="35"/>
  <c r="C27" i="35"/>
  <c r="B27" i="35"/>
  <c r="E24" i="35"/>
  <c r="E23" i="35"/>
  <c r="C14" i="35"/>
  <c r="B14" i="35"/>
  <c r="E13" i="35"/>
  <c r="E10" i="35"/>
  <c r="E9" i="35"/>
  <c r="E8" i="35"/>
  <c r="E7" i="35"/>
  <c r="B38" i="44"/>
  <c r="B47" i="44" s="1"/>
  <c r="B32" i="44"/>
  <c r="D54" i="45"/>
  <c r="D41" i="45"/>
  <c r="F26" i="45"/>
  <c r="E26" i="45"/>
  <c r="D26" i="45"/>
  <c r="G25" i="45"/>
  <c r="G24" i="45"/>
  <c r="G23" i="45"/>
  <c r="G22" i="45"/>
  <c r="G21" i="45"/>
  <c r="G20" i="45"/>
  <c r="G19" i="45"/>
  <c r="G18" i="45"/>
  <c r="G17" i="45"/>
  <c r="F9" i="45"/>
  <c r="E9" i="45"/>
  <c r="D9" i="45"/>
  <c r="G8" i="45"/>
  <c r="G7" i="45"/>
  <c r="G6" i="45"/>
  <c r="E62" i="2"/>
  <c r="E61" i="2"/>
  <c r="E60" i="2"/>
  <c r="B59" i="2"/>
  <c r="B55" i="2" s="1"/>
  <c r="E55" i="2" s="1"/>
  <c r="E58" i="2"/>
  <c r="E57" i="2"/>
  <c r="E56" i="2"/>
  <c r="E54" i="2"/>
  <c r="E53" i="2"/>
  <c r="E52" i="2"/>
  <c r="E51" i="2"/>
  <c r="E50" i="2"/>
  <c r="B49" i="2"/>
  <c r="B48" i="2" s="1"/>
  <c r="E47" i="2"/>
  <c r="E46" i="2"/>
  <c r="E45" i="2"/>
  <c r="E42" i="2"/>
  <c r="E41" i="2"/>
  <c r="E40" i="2"/>
  <c r="B39" i="2"/>
  <c r="E39" i="2" s="1"/>
  <c r="E38" i="2"/>
  <c r="E37" i="2"/>
  <c r="E36" i="2"/>
  <c r="E35" i="2"/>
  <c r="E34" i="2"/>
  <c r="E33" i="2"/>
  <c r="E32" i="2"/>
  <c r="E31" i="2"/>
  <c r="E30" i="2"/>
  <c r="E29" i="2"/>
  <c r="B29" i="2"/>
  <c r="B28" i="2"/>
  <c r="E28" i="2" s="1"/>
  <c r="E27" i="2"/>
  <c r="E26" i="2"/>
  <c r="E25" i="2"/>
  <c r="E24" i="2"/>
  <c r="E23" i="2"/>
  <c r="E22" i="2"/>
  <c r="E21" i="2"/>
  <c r="E20" i="2"/>
  <c r="B19" i="2"/>
  <c r="E19" i="2" s="1"/>
  <c r="E18" i="2"/>
  <c r="E17" i="2"/>
  <c r="E16" i="2"/>
  <c r="E15" i="2"/>
  <c r="E14" i="2"/>
  <c r="D13" i="2"/>
  <c r="C13" i="2"/>
  <c r="B13" i="2"/>
  <c r="E12" i="2"/>
  <c r="E11" i="2"/>
  <c r="E10" i="2"/>
  <c r="E9" i="2"/>
  <c r="D8" i="2"/>
  <c r="C8" i="2"/>
  <c r="B8" i="2"/>
  <c r="B7" i="2" l="1"/>
  <c r="C7" i="2"/>
  <c r="C43" i="2" s="1"/>
  <c r="E13" i="2"/>
  <c r="B43" i="2"/>
  <c r="E8" i="2"/>
  <c r="E14" i="35"/>
  <c r="G26" i="45"/>
  <c r="D7" i="2"/>
  <c r="B44" i="2"/>
  <c r="G9" i="45"/>
  <c r="E27" i="35"/>
  <c r="E48" i="2"/>
  <c r="E44" i="2"/>
  <c r="E49" i="2"/>
  <c r="E59" i="2"/>
  <c r="B30" i="24"/>
  <c r="B48" i="24"/>
  <c r="E7" i="2" l="1"/>
  <c r="C63" i="2"/>
  <c r="D63" i="2"/>
  <c r="D43" i="2"/>
  <c r="E43" i="2" s="1"/>
  <c r="B63" i="2"/>
  <c r="G12" i="34"/>
  <c r="E63" i="2" l="1"/>
  <c r="G37" i="34"/>
  <c r="G36" i="34"/>
  <c r="G16" i="34"/>
  <c r="G17" i="34"/>
  <c r="G15" i="34"/>
  <c r="G11" i="34"/>
  <c r="D37" i="34"/>
  <c r="D36" i="34"/>
  <c r="D33" i="34"/>
  <c r="D34" i="34"/>
  <c r="D20" i="34"/>
  <c r="D21" i="34"/>
  <c r="D16" i="34"/>
  <c r="D17" i="34"/>
  <c r="D18" i="34"/>
  <c r="D15" i="34"/>
  <c r="D9" i="34"/>
  <c r="D10" i="34"/>
  <c r="G24" i="34"/>
  <c r="G35" i="34" l="1"/>
  <c r="D35" i="34"/>
  <c r="D32" i="34"/>
  <c r="D29" i="34"/>
  <c r="G23" i="34"/>
  <c r="G19" i="34"/>
  <c r="D19" i="34"/>
  <c r="G14" i="34"/>
  <c r="D14" i="34"/>
  <c r="G35" i="26"/>
  <c r="D35" i="26"/>
  <c r="D32" i="26"/>
  <c r="D29" i="26"/>
  <c r="G28" i="26"/>
  <c r="G23" i="26"/>
  <c r="G19" i="26"/>
  <c r="D19" i="26"/>
  <c r="G14" i="26"/>
  <c r="D14" i="26"/>
  <c r="D11" i="26"/>
  <c r="G10" i="26"/>
  <c r="G9" i="26"/>
  <c r="G8" i="26"/>
  <c r="D8" i="26"/>
  <c r="D7" i="26" s="1"/>
  <c r="G35" i="28"/>
  <c r="D35" i="28"/>
  <c r="D32" i="28"/>
  <c r="D29" i="28"/>
  <c r="G28" i="28"/>
  <c r="G23" i="28"/>
  <c r="G19" i="28"/>
  <c r="D19" i="28"/>
  <c r="G14" i="28"/>
  <c r="D14" i="28"/>
  <c r="D12" i="28"/>
  <c r="D11" i="28"/>
  <c r="G10" i="28"/>
  <c r="G9" i="28"/>
  <c r="G8" i="28"/>
  <c r="D8" i="28"/>
  <c r="G35" i="31"/>
  <c r="D35" i="31"/>
  <c r="D32" i="31"/>
  <c r="D29" i="31"/>
  <c r="G28" i="31"/>
  <c r="G23" i="31"/>
  <c r="G19" i="31"/>
  <c r="D19" i="31"/>
  <c r="G14" i="31"/>
  <c r="D14" i="31"/>
  <c r="D11" i="31"/>
  <c r="G10" i="31"/>
  <c r="G9" i="31"/>
  <c r="G8" i="31"/>
  <c r="D8" i="31"/>
  <c r="D7" i="31" s="1"/>
  <c r="G35" i="30"/>
  <c r="D35" i="30"/>
  <c r="D32" i="30"/>
  <c r="D29" i="30"/>
  <c r="G28" i="30"/>
  <c r="G23" i="30"/>
  <c r="G19" i="30"/>
  <c r="D19" i="30"/>
  <c r="G14" i="30"/>
  <c r="D14" i="30"/>
  <c r="D11" i="30"/>
  <c r="G10" i="30"/>
  <c r="G9" i="30"/>
  <c r="G8" i="30"/>
  <c r="D8" i="30"/>
  <c r="D7" i="30" s="1"/>
  <c r="G35" i="33"/>
  <c r="D35" i="33"/>
  <c r="D32" i="33"/>
  <c r="D29" i="33"/>
  <c r="G28" i="33"/>
  <c r="G23" i="33"/>
  <c r="G19" i="33"/>
  <c r="D19" i="33"/>
  <c r="G14" i="33"/>
  <c r="D14" i="33"/>
  <c r="D11" i="33"/>
  <c r="G10" i="33"/>
  <c r="G9" i="33"/>
  <c r="G8" i="33"/>
  <c r="D8" i="33"/>
  <c r="D7" i="33" s="1"/>
  <c r="G35" i="32"/>
  <c r="G28" i="32" s="1"/>
  <c r="D35" i="32"/>
  <c r="D32" i="32"/>
  <c r="D29" i="32"/>
  <c r="G23" i="32"/>
  <c r="G19" i="32"/>
  <c r="D19" i="32"/>
  <c r="G14" i="32"/>
  <c r="D14" i="32"/>
  <c r="D11" i="32"/>
  <c r="G10" i="32"/>
  <c r="G9" i="32"/>
  <c r="G8" i="32"/>
  <c r="D8" i="32"/>
  <c r="D7" i="32" s="1"/>
  <c r="G35" i="27"/>
  <c r="G28" i="27" s="1"/>
  <c r="D35" i="27"/>
  <c r="D32" i="27"/>
  <c r="D29" i="27"/>
  <c r="G23" i="27"/>
  <c r="G19" i="27"/>
  <c r="D19" i="27"/>
  <c r="G14" i="27"/>
  <c r="D14" i="27"/>
  <c r="D12" i="27"/>
  <c r="D11" i="27"/>
  <c r="G10" i="27"/>
  <c r="G9" i="27"/>
  <c r="G8" i="27"/>
  <c r="D8" i="27"/>
  <c r="G35" i="29"/>
  <c r="D35" i="29"/>
  <c r="D32" i="29"/>
  <c r="D29" i="29"/>
  <c r="G28" i="29"/>
  <c r="G23" i="29"/>
  <c r="G19" i="29"/>
  <c r="D19" i="29"/>
  <c r="G14" i="29"/>
  <c r="D14" i="29"/>
  <c r="D11" i="29"/>
  <c r="G10" i="29"/>
  <c r="G9" i="29"/>
  <c r="G8" i="29"/>
  <c r="D8" i="29"/>
  <c r="D7" i="29" s="1"/>
  <c r="D28" i="32" l="1"/>
  <c r="D28" i="27"/>
  <c r="D12" i="34"/>
  <c r="D28" i="26"/>
  <c r="D38" i="26" s="1"/>
  <c r="D28" i="30"/>
  <c r="D38" i="30" s="1"/>
  <c r="G7" i="26"/>
  <c r="G27" i="26" s="1"/>
  <c r="D28" i="29"/>
  <c r="D38" i="29" s="1"/>
  <c r="D28" i="31"/>
  <c r="D38" i="31" s="1"/>
  <c r="D28" i="33"/>
  <c r="G7" i="30"/>
  <c r="G38" i="30" s="1"/>
  <c r="D11" i="34"/>
  <c r="G7" i="33"/>
  <c r="G38" i="33" s="1"/>
  <c r="D7" i="28"/>
  <c r="D27" i="28" s="1"/>
  <c r="G7" i="31"/>
  <c r="G38" i="31" s="1"/>
  <c r="G10" i="34"/>
  <c r="D7" i="27"/>
  <c r="D8" i="34"/>
  <c r="D28" i="34"/>
  <c r="G7" i="29"/>
  <c r="G38" i="29" s="1"/>
  <c r="G7" i="27"/>
  <c r="G38" i="27" s="1"/>
  <c r="G8" i="34"/>
  <c r="G7" i="28"/>
  <c r="G38" i="28" s="1"/>
  <c r="G9" i="34"/>
  <c r="G7" i="32"/>
  <c r="G38" i="32" s="1"/>
  <c r="D28" i="28"/>
  <c r="D27" i="26"/>
  <c r="D27" i="31"/>
  <c r="D27" i="30"/>
  <c r="D38" i="33"/>
  <c r="D27" i="33"/>
  <c r="D27" i="32"/>
  <c r="D38" i="32"/>
  <c r="D27" i="29"/>
  <c r="F25" i="14"/>
  <c r="F31" i="14" s="1"/>
  <c r="E25" i="14"/>
  <c r="E31" i="14" s="1"/>
  <c r="D25" i="14"/>
  <c r="D31" i="14" s="1"/>
  <c r="C25" i="14"/>
  <c r="C31" i="14" s="1"/>
  <c r="B25" i="14"/>
  <c r="B31" i="14" s="1"/>
  <c r="D38" i="27" l="1"/>
  <c r="G27" i="32"/>
  <c r="G27" i="33"/>
  <c r="G38" i="26"/>
  <c r="D27" i="27"/>
  <c r="G27" i="27"/>
  <c r="D38" i="28"/>
  <c r="G27" i="31"/>
  <c r="G27" i="28"/>
  <c r="G27" i="30"/>
  <c r="G27" i="29"/>
  <c r="G7" i="34"/>
  <c r="G27" i="34" s="1"/>
  <c r="D7" i="34"/>
  <c r="G35" i="22"/>
  <c r="D35" i="22"/>
  <c r="D32" i="22"/>
  <c r="D29" i="22"/>
  <c r="G28" i="22"/>
  <c r="G23" i="22"/>
  <c r="G19" i="22"/>
  <c r="D19" i="22"/>
  <c r="G14" i="22"/>
  <c r="D14" i="22"/>
  <c r="G7" i="22"/>
  <c r="D7" i="22"/>
  <c r="G34" i="1"/>
  <c r="G27" i="1" s="1"/>
  <c r="D34" i="1"/>
  <c r="D31" i="1"/>
  <c r="D28" i="1"/>
  <c r="G22" i="1"/>
  <c r="G18" i="1"/>
  <c r="D18" i="1"/>
  <c r="G13" i="1"/>
  <c r="D13" i="1"/>
  <c r="G6" i="1"/>
  <c r="D6" i="1"/>
  <c r="D27" i="22" l="1"/>
  <c r="D28" i="22"/>
  <c r="D38" i="22" s="1"/>
  <c r="D27" i="1"/>
  <c r="D37" i="1" s="1"/>
  <c r="G38" i="22"/>
  <c r="D38" i="34"/>
  <c r="D27" i="34"/>
  <c r="G28" i="34"/>
  <c r="G38" i="34" s="1"/>
  <c r="G37" i="1"/>
  <c r="G27" i="22"/>
  <c r="D26" i="1"/>
  <c r="G26" i="1"/>
  <c r="K45" i="10" l="1"/>
  <c r="K42" i="10"/>
  <c r="K37" i="10"/>
  <c r="K30" i="10"/>
  <c r="K26" i="10"/>
  <c r="K20" i="10"/>
  <c r="K17" i="10" s="1"/>
  <c r="K9" i="10"/>
  <c r="K4" i="10" s="1"/>
  <c r="C10" i="20"/>
  <c r="D10" i="20"/>
  <c r="E10" i="20"/>
  <c r="F10" i="20"/>
  <c r="G10" i="20"/>
  <c r="H10" i="20"/>
  <c r="I10" i="20"/>
  <c r="J10" i="20"/>
  <c r="K10" i="20"/>
  <c r="L10" i="20"/>
  <c r="M10" i="20"/>
  <c r="N10" i="20"/>
  <c r="O10" i="20"/>
  <c r="P10" i="20"/>
  <c r="Q10" i="20"/>
  <c r="S10" i="20"/>
  <c r="T10" i="20"/>
  <c r="U10" i="20"/>
  <c r="W10" i="20"/>
  <c r="X10" i="20"/>
  <c r="Z10" i="20"/>
  <c r="B10" i="20"/>
  <c r="K41" i="10" l="1"/>
  <c r="K36" i="10" s="1"/>
  <c r="K34" i="10"/>
  <c r="L45" i="10"/>
  <c r="L42" i="10"/>
  <c r="L37" i="10"/>
  <c r="L30" i="10"/>
  <c r="L26" i="10"/>
  <c r="L20" i="10"/>
  <c r="L17" i="10" s="1"/>
  <c r="L9" i="10"/>
  <c r="L4" i="10" s="1"/>
  <c r="H45" i="10"/>
  <c r="H42" i="10"/>
  <c r="H37" i="10"/>
  <c r="H30" i="10"/>
  <c r="H26" i="10"/>
  <c r="H20" i="10"/>
  <c r="H17" i="10" s="1"/>
  <c r="H9" i="10"/>
  <c r="H4" i="10" s="1"/>
  <c r="AF9" i="10"/>
  <c r="K48" i="10" l="1"/>
  <c r="L41" i="10"/>
  <c r="L36" i="10" s="1"/>
  <c r="L34" i="10"/>
  <c r="H34" i="10"/>
  <c r="H41" i="10"/>
  <c r="H36" i="10" s="1"/>
  <c r="O5" i="20"/>
  <c r="O16" i="20"/>
  <c r="O26" i="20"/>
  <c r="O31" i="20"/>
  <c r="O36" i="20"/>
  <c r="O42" i="20"/>
  <c r="O46" i="20"/>
  <c r="O49" i="20"/>
  <c r="O53" i="20"/>
  <c r="O56" i="20"/>
  <c r="W4" i="10"/>
  <c r="W20" i="10"/>
  <c r="W17" i="10" s="1"/>
  <c r="W45" i="10"/>
  <c r="W42" i="10"/>
  <c r="W37" i="10"/>
  <c r="W30" i="10"/>
  <c r="W26" i="10"/>
  <c r="I26" i="20"/>
  <c r="O52" i="20" l="1"/>
  <c r="O45" i="20"/>
  <c r="O25" i="20"/>
  <c r="L48" i="10"/>
  <c r="H48" i="10"/>
  <c r="O41" i="20"/>
  <c r="O4" i="20"/>
  <c r="O40" i="20" s="1"/>
  <c r="W34" i="10"/>
  <c r="W41" i="10"/>
  <c r="W36" i="10" s="1"/>
  <c r="D56" i="20"/>
  <c r="D53" i="20"/>
  <c r="D49" i="20"/>
  <c r="D46" i="20"/>
  <c r="D42" i="20"/>
  <c r="D36" i="20"/>
  <c r="D31" i="20"/>
  <c r="D26" i="20"/>
  <c r="D16" i="20"/>
  <c r="D5" i="20"/>
  <c r="D4" i="20" l="1"/>
  <c r="D25" i="20"/>
  <c r="D52" i="20"/>
  <c r="O60" i="20"/>
  <c r="D45" i="20"/>
  <c r="D41" i="20" s="1"/>
  <c r="D40" i="20"/>
  <c r="W48" i="10"/>
  <c r="C42" i="20"/>
  <c r="E42" i="20"/>
  <c r="F42" i="20"/>
  <c r="G42" i="20"/>
  <c r="H42" i="20"/>
  <c r="I42" i="20"/>
  <c r="J42" i="20"/>
  <c r="K42" i="20"/>
  <c r="L42" i="20"/>
  <c r="M42" i="20"/>
  <c r="N42" i="20"/>
  <c r="P42" i="20"/>
  <c r="Q42" i="20"/>
  <c r="S42" i="20"/>
  <c r="T42" i="20"/>
  <c r="U42" i="20"/>
  <c r="W42" i="20"/>
  <c r="X42" i="20"/>
  <c r="Z42" i="20"/>
  <c r="B42" i="20"/>
  <c r="AA59" i="20"/>
  <c r="AA58" i="20"/>
  <c r="AA57" i="20"/>
  <c r="Z56" i="20"/>
  <c r="X56" i="20"/>
  <c r="W56" i="20"/>
  <c r="U56" i="20"/>
  <c r="T56" i="20"/>
  <c r="S56" i="20"/>
  <c r="Q56" i="20"/>
  <c r="P56" i="20"/>
  <c r="N56" i="20"/>
  <c r="M56" i="20"/>
  <c r="L56" i="20"/>
  <c r="K56" i="20"/>
  <c r="J56" i="20"/>
  <c r="I56" i="20"/>
  <c r="H56" i="20"/>
  <c r="G56" i="20"/>
  <c r="F56" i="20"/>
  <c r="E56" i="20"/>
  <c r="C56" i="20"/>
  <c r="B56" i="20"/>
  <c r="AA55" i="20"/>
  <c r="AA54" i="20"/>
  <c r="Z53" i="20"/>
  <c r="X53" i="20"/>
  <c r="W53" i="20"/>
  <c r="U53" i="20"/>
  <c r="T53" i="20"/>
  <c r="S53" i="20"/>
  <c r="Q53" i="20"/>
  <c r="P53" i="20"/>
  <c r="N53" i="20"/>
  <c r="M53" i="20"/>
  <c r="L53" i="20"/>
  <c r="K53" i="20"/>
  <c r="J53" i="20"/>
  <c r="I53" i="20"/>
  <c r="H53" i="20"/>
  <c r="G53" i="20"/>
  <c r="F53" i="20"/>
  <c r="E53" i="20"/>
  <c r="C53" i="20"/>
  <c r="B53" i="20"/>
  <c r="AA51" i="20"/>
  <c r="AA50" i="20"/>
  <c r="Z49" i="20"/>
  <c r="X49" i="20"/>
  <c r="W49" i="20"/>
  <c r="W45" i="20" s="1"/>
  <c r="U49" i="20"/>
  <c r="T49" i="20"/>
  <c r="S49" i="20"/>
  <c r="Q49" i="20"/>
  <c r="P49" i="20"/>
  <c r="N49" i="20"/>
  <c r="M49" i="20"/>
  <c r="L49" i="20"/>
  <c r="K49" i="20"/>
  <c r="J49" i="20"/>
  <c r="I49" i="20"/>
  <c r="H49" i="20"/>
  <c r="G49" i="20"/>
  <c r="F49" i="20"/>
  <c r="E49" i="20"/>
  <c r="C49" i="20"/>
  <c r="C45" i="20" s="1"/>
  <c r="B49" i="20"/>
  <c r="AA48" i="20"/>
  <c r="AA47" i="20"/>
  <c r="Z46" i="20"/>
  <c r="X46" i="20"/>
  <c r="W46" i="20"/>
  <c r="U46" i="20"/>
  <c r="T46" i="20"/>
  <c r="S46" i="20"/>
  <c r="Q46" i="20"/>
  <c r="P46" i="20"/>
  <c r="N46" i="20"/>
  <c r="N45" i="20" s="1"/>
  <c r="M46" i="20"/>
  <c r="L46" i="20"/>
  <c r="K46" i="20"/>
  <c r="J46" i="20"/>
  <c r="I46" i="20"/>
  <c r="H46" i="20"/>
  <c r="G46" i="20"/>
  <c r="F46" i="20"/>
  <c r="E46" i="20"/>
  <c r="C46" i="20"/>
  <c r="B46" i="20"/>
  <c r="AA44" i="20"/>
  <c r="AA43" i="20"/>
  <c r="AA39" i="20"/>
  <c r="AA38" i="20"/>
  <c r="AA37" i="20"/>
  <c r="Z36" i="20"/>
  <c r="X36" i="20"/>
  <c r="W36" i="20"/>
  <c r="U36" i="20"/>
  <c r="T36" i="20"/>
  <c r="S36" i="20"/>
  <c r="Q36" i="20"/>
  <c r="P36" i="20"/>
  <c r="N36" i="20"/>
  <c r="M36" i="20"/>
  <c r="L36" i="20"/>
  <c r="K36" i="20"/>
  <c r="J36" i="20"/>
  <c r="I36" i="20"/>
  <c r="H36" i="20"/>
  <c r="G36" i="20"/>
  <c r="F36" i="20"/>
  <c r="E36" i="20"/>
  <c r="C36" i="20"/>
  <c r="B36" i="20"/>
  <c r="AA35" i="20"/>
  <c r="AA34" i="20"/>
  <c r="AA33" i="20"/>
  <c r="AA32" i="20"/>
  <c r="Z31" i="20"/>
  <c r="X31" i="20"/>
  <c r="W31" i="20"/>
  <c r="U31" i="20"/>
  <c r="T31" i="20"/>
  <c r="S31" i="20"/>
  <c r="Q31" i="20"/>
  <c r="P31" i="20"/>
  <c r="N31" i="20"/>
  <c r="M31" i="20"/>
  <c r="L31" i="20"/>
  <c r="K31" i="20"/>
  <c r="J31" i="20"/>
  <c r="I31" i="20"/>
  <c r="I25" i="20" s="1"/>
  <c r="H31" i="20"/>
  <c r="G31" i="20"/>
  <c r="F31" i="20"/>
  <c r="E31" i="20"/>
  <c r="C31" i="20"/>
  <c r="B31" i="20"/>
  <c r="AA30" i="20"/>
  <c r="AA29" i="20"/>
  <c r="AA28" i="20"/>
  <c r="AA27" i="20"/>
  <c r="Z26" i="20"/>
  <c r="X26" i="20"/>
  <c r="W26" i="20"/>
  <c r="U26" i="20"/>
  <c r="T26" i="20"/>
  <c r="S26" i="20"/>
  <c r="Q26" i="20"/>
  <c r="P26" i="20"/>
  <c r="N26" i="20"/>
  <c r="M26" i="20"/>
  <c r="L26" i="20"/>
  <c r="K26" i="20"/>
  <c r="J26" i="20"/>
  <c r="H26" i="20"/>
  <c r="G26" i="20"/>
  <c r="F26" i="20"/>
  <c r="E26" i="20"/>
  <c r="C26" i="20"/>
  <c r="B26" i="20"/>
  <c r="AA24" i="20"/>
  <c r="AA23" i="20"/>
  <c r="AA22" i="20"/>
  <c r="AA21" i="20"/>
  <c r="AA20" i="20"/>
  <c r="AA19" i="20"/>
  <c r="AA17" i="20"/>
  <c r="Z16" i="20"/>
  <c r="X16" i="20"/>
  <c r="W16" i="20"/>
  <c r="U16" i="20"/>
  <c r="T16" i="20"/>
  <c r="S16" i="20"/>
  <c r="Q16" i="20"/>
  <c r="P16" i="20"/>
  <c r="N16" i="20"/>
  <c r="M16" i="20"/>
  <c r="L16" i="20"/>
  <c r="K16" i="20"/>
  <c r="J16" i="20"/>
  <c r="I16" i="20"/>
  <c r="H16" i="20"/>
  <c r="G16" i="20"/>
  <c r="F16" i="20"/>
  <c r="E16" i="20"/>
  <c r="C16" i="20"/>
  <c r="B16" i="20"/>
  <c r="AA14" i="20"/>
  <c r="AA13" i="20"/>
  <c r="AA12" i="20"/>
  <c r="AA11" i="20"/>
  <c r="AA9" i="20"/>
  <c r="AA8" i="20"/>
  <c r="AA7" i="20"/>
  <c r="AA6" i="20"/>
  <c r="Z5" i="20"/>
  <c r="X5" i="20"/>
  <c r="W5" i="20"/>
  <c r="U5" i="20"/>
  <c r="T5" i="20"/>
  <c r="S5" i="20"/>
  <c r="Q5" i="20"/>
  <c r="P5" i="20"/>
  <c r="N5" i="20"/>
  <c r="M5" i="20"/>
  <c r="L5" i="20"/>
  <c r="K5" i="20"/>
  <c r="J5" i="20"/>
  <c r="I5" i="20"/>
  <c r="H5" i="20"/>
  <c r="G5" i="20"/>
  <c r="F5" i="20"/>
  <c r="E5" i="20"/>
  <c r="C5" i="20"/>
  <c r="B5" i="20"/>
  <c r="C9" i="10"/>
  <c r="C4" i="10" s="1"/>
  <c r="D9" i="10"/>
  <c r="D4" i="10" s="1"/>
  <c r="E9" i="10"/>
  <c r="E4" i="10" s="1"/>
  <c r="F9" i="10"/>
  <c r="F4" i="10" s="1"/>
  <c r="G9" i="10"/>
  <c r="G4" i="10" s="1"/>
  <c r="I9" i="10"/>
  <c r="I4" i="10" s="1"/>
  <c r="J9" i="10"/>
  <c r="J4" i="10" s="1"/>
  <c r="M9" i="10"/>
  <c r="M4" i="10" s="1"/>
  <c r="N9" i="10"/>
  <c r="N4" i="10" s="1"/>
  <c r="O9" i="10"/>
  <c r="O4" i="10" s="1"/>
  <c r="P9" i="10"/>
  <c r="P4" i="10" s="1"/>
  <c r="Q9" i="10"/>
  <c r="Q4" i="10" s="1"/>
  <c r="R9" i="10"/>
  <c r="R4" i="10" s="1"/>
  <c r="S9" i="10"/>
  <c r="S4" i="10" s="1"/>
  <c r="T9" i="10"/>
  <c r="T4" i="10" s="1"/>
  <c r="U9" i="10"/>
  <c r="U4" i="10" s="1"/>
  <c r="V9" i="10"/>
  <c r="V4" i="10" s="1"/>
  <c r="X9" i="10"/>
  <c r="X4" i="10" s="1"/>
  <c r="Z9" i="10"/>
  <c r="Z4" i="10" s="1"/>
  <c r="AA9" i="10"/>
  <c r="AA4" i="10" s="1"/>
  <c r="AB9" i="10"/>
  <c r="AB4" i="10" s="1"/>
  <c r="AC9" i="10"/>
  <c r="AC4" i="10" s="1"/>
  <c r="AD9" i="10"/>
  <c r="AD4" i="10" s="1"/>
  <c r="AE9" i="10"/>
  <c r="AE4" i="10" s="1"/>
  <c r="AF4" i="10"/>
  <c r="AG9" i="10"/>
  <c r="AG4" i="10" s="1"/>
  <c r="AH9" i="10"/>
  <c r="AH4" i="10" s="1"/>
  <c r="AI9" i="10"/>
  <c r="AI4" i="10" s="1"/>
  <c r="AJ9" i="10"/>
  <c r="AJ4" i="10" s="1"/>
  <c r="AK9" i="10"/>
  <c r="AK4" i="10" s="1"/>
  <c r="AL9" i="10"/>
  <c r="AL4" i="10" s="1"/>
  <c r="AM9" i="10"/>
  <c r="AM4" i="10" s="1"/>
  <c r="AN9" i="10"/>
  <c r="AN4" i="10" s="1"/>
  <c r="AO9" i="10"/>
  <c r="AO4" i="10" s="1"/>
  <c r="AP9" i="10"/>
  <c r="AP4" i="10" s="1"/>
  <c r="AR9" i="10"/>
  <c r="AR4" i="10" s="1"/>
  <c r="AS9" i="10"/>
  <c r="AS4" i="10" s="1"/>
  <c r="AT9" i="10"/>
  <c r="AT4" i="10" s="1"/>
  <c r="B9" i="10"/>
  <c r="B4" i="10" s="1"/>
  <c r="C20" i="10"/>
  <c r="C17" i="10" s="1"/>
  <c r="D20" i="10"/>
  <c r="D17" i="10" s="1"/>
  <c r="E20" i="10"/>
  <c r="E17" i="10" s="1"/>
  <c r="F20" i="10"/>
  <c r="F17" i="10" s="1"/>
  <c r="G20" i="10"/>
  <c r="G17" i="10" s="1"/>
  <c r="I20" i="10"/>
  <c r="I17" i="10" s="1"/>
  <c r="J20" i="10"/>
  <c r="J17" i="10" s="1"/>
  <c r="M20" i="10"/>
  <c r="M17" i="10" s="1"/>
  <c r="N20" i="10"/>
  <c r="N17" i="10" s="1"/>
  <c r="O20" i="10"/>
  <c r="O17" i="10" s="1"/>
  <c r="P20" i="10"/>
  <c r="P17" i="10" s="1"/>
  <c r="Q20" i="10"/>
  <c r="Q17" i="10" s="1"/>
  <c r="R20" i="10"/>
  <c r="R17" i="10" s="1"/>
  <c r="S20" i="10"/>
  <c r="S17" i="10" s="1"/>
  <c r="T20" i="10"/>
  <c r="T17" i="10" s="1"/>
  <c r="U20" i="10"/>
  <c r="U17" i="10" s="1"/>
  <c r="V20" i="10"/>
  <c r="V17" i="10" s="1"/>
  <c r="X20" i="10"/>
  <c r="X17" i="10" s="1"/>
  <c r="Z20" i="10"/>
  <c r="Z17" i="10" s="1"/>
  <c r="AA20" i="10"/>
  <c r="AA17" i="10" s="1"/>
  <c r="AB20" i="10"/>
  <c r="AB17" i="10" s="1"/>
  <c r="AC20" i="10"/>
  <c r="AC17" i="10" s="1"/>
  <c r="AD20" i="10"/>
  <c r="AD17" i="10" s="1"/>
  <c r="AE20" i="10"/>
  <c r="AE17" i="10" s="1"/>
  <c r="AF20" i="10"/>
  <c r="AF17" i="10" s="1"/>
  <c r="AG20" i="10"/>
  <c r="AG17" i="10" s="1"/>
  <c r="AH20" i="10"/>
  <c r="AH17" i="10" s="1"/>
  <c r="AI20" i="10"/>
  <c r="AI17" i="10" s="1"/>
  <c r="AJ20" i="10"/>
  <c r="AJ17" i="10" s="1"/>
  <c r="AK20" i="10"/>
  <c r="AK17" i="10" s="1"/>
  <c r="AL20" i="10"/>
  <c r="AL17" i="10" s="1"/>
  <c r="AM20" i="10"/>
  <c r="AM17" i="10" s="1"/>
  <c r="AN20" i="10"/>
  <c r="AN17" i="10" s="1"/>
  <c r="AO20" i="10"/>
  <c r="AO17" i="10" s="1"/>
  <c r="AP20" i="10"/>
  <c r="AP17" i="10" s="1"/>
  <c r="AR20" i="10"/>
  <c r="AR17" i="10" s="1"/>
  <c r="AS20" i="10"/>
  <c r="AS17" i="10" s="1"/>
  <c r="AT20" i="10"/>
  <c r="AT17" i="10" s="1"/>
  <c r="B20" i="10"/>
  <c r="AU49" i="10"/>
  <c r="AU5" i="10"/>
  <c r="B7" i="8" s="1"/>
  <c r="AU6" i="10"/>
  <c r="B8" i="8" s="1"/>
  <c r="E8" i="8" s="1"/>
  <c r="AU7" i="10"/>
  <c r="B9" i="8" s="1"/>
  <c r="E9" i="8" s="1"/>
  <c r="AU8" i="10"/>
  <c r="B10" i="8" s="1"/>
  <c r="E10" i="8" s="1"/>
  <c r="AU10" i="10"/>
  <c r="B12" i="8" s="1"/>
  <c r="E12" i="8" s="1"/>
  <c r="AU11" i="10"/>
  <c r="B13" i="8" s="1"/>
  <c r="E13" i="8" s="1"/>
  <c r="AU12" i="10"/>
  <c r="B14" i="8" s="1"/>
  <c r="E14" i="8" s="1"/>
  <c r="AU13" i="10"/>
  <c r="B15" i="8" s="1"/>
  <c r="E15" i="8" s="1"/>
  <c r="AU14" i="10"/>
  <c r="B16" i="8" s="1"/>
  <c r="E16" i="8" s="1"/>
  <c r="AU15" i="10"/>
  <c r="B17" i="8" s="1"/>
  <c r="E17" i="8" s="1"/>
  <c r="AU16" i="10"/>
  <c r="AU18" i="10"/>
  <c r="B20" i="8" s="1"/>
  <c r="AU19" i="10"/>
  <c r="B21" i="8" s="1"/>
  <c r="E21" i="8" s="1"/>
  <c r="AU21" i="10"/>
  <c r="B23" i="8" s="1"/>
  <c r="E23" i="8" s="1"/>
  <c r="AU22" i="10"/>
  <c r="B24" i="8" s="1"/>
  <c r="E24" i="8" s="1"/>
  <c r="AU23" i="10"/>
  <c r="B25" i="8" s="1"/>
  <c r="E25" i="8" s="1"/>
  <c r="AU24" i="10"/>
  <c r="B26" i="8" s="1"/>
  <c r="E26" i="8" s="1"/>
  <c r="AU25" i="10"/>
  <c r="AU27" i="10"/>
  <c r="B29" i="8" s="1"/>
  <c r="AU28" i="10"/>
  <c r="B30" i="8" s="1"/>
  <c r="E30" i="8" s="1"/>
  <c r="AU29" i="10"/>
  <c r="AU31" i="10"/>
  <c r="B33" i="8" s="1"/>
  <c r="AU32" i="10"/>
  <c r="B34" i="8" s="1"/>
  <c r="E34" i="8" s="1"/>
  <c r="AU33" i="10"/>
  <c r="AU35" i="10"/>
  <c r="AU38" i="10"/>
  <c r="B41" i="8" s="1"/>
  <c r="E41" i="8" s="1"/>
  <c r="AU39" i="10"/>
  <c r="B42" i="8" s="1"/>
  <c r="E42" i="8" s="1"/>
  <c r="AU40" i="10"/>
  <c r="AU43" i="10"/>
  <c r="B45" i="8" s="1"/>
  <c r="E45" i="8" s="1"/>
  <c r="AU44" i="10"/>
  <c r="B46" i="8" s="1"/>
  <c r="E46" i="8" s="1"/>
  <c r="AU46" i="10"/>
  <c r="B48" i="8" s="1"/>
  <c r="E48" i="8" s="1"/>
  <c r="AU47" i="10"/>
  <c r="B49" i="8" s="1"/>
  <c r="E49" i="8" s="1"/>
  <c r="C26" i="10"/>
  <c r="D26" i="10"/>
  <c r="E26" i="10"/>
  <c r="F26" i="10"/>
  <c r="G26" i="10"/>
  <c r="I26" i="10"/>
  <c r="J26" i="10"/>
  <c r="M26" i="10"/>
  <c r="N26" i="10"/>
  <c r="O26" i="10"/>
  <c r="P26" i="10"/>
  <c r="Q26" i="10"/>
  <c r="R26" i="10"/>
  <c r="S26" i="10"/>
  <c r="T26" i="10"/>
  <c r="U26" i="10"/>
  <c r="V26" i="10"/>
  <c r="X26" i="10"/>
  <c r="Z26" i="10"/>
  <c r="AA26" i="10"/>
  <c r="AB26" i="10"/>
  <c r="AC26" i="10"/>
  <c r="AD26" i="10"/>
  <c r="AE26" i="10"/>
  <c r="AF26" i="10"/>
  <c r="AG26" i="10"/>
  <c r="AH26" i="10"/>
  <c r="AI26" i="10"/>
  <c r="AJ26" i="10"/>
  <c r="AK26" i="10"/>
  <c r="AL26" i="10"/>
  <c r="AM26" i="10"/>
  <c r="AN26" i="10"/>
  <c r="AO26" i="10"/>
  <c r="AP26" i="10"/>
  <c r="AR26" i="10"/>
  <c r="AS26" i="10"/>
  <c r="AT26" i="10"/>
  <c r="C30" i="10"/>
  <c r="D30" i="10"/>
  <c r="E30" i="10"/>
  <c r="F30" i="10"/>
  <c r="G30" i="10"/>
  <c r="I30" i="10"/>
  <c r="J30" i="10"/>
  <c r="M30" i="10"/>
  <c r="N30" i="10"/>
  <c r="O30" i="10"/>
  <c r="P30" i="10"/>
  <c r="Q30" i="10"/>
  <c r="R30" i="10"/>
  <c r="S30" i="10"/>
  <c r="T30" i="10"/>
  <c r="U30" i="10"/>
  <c r="V30" i="10"/>
  <c r="X30" i="10"/>
  <c r="Z30" i="10"/>
  <c r="AA30" i="10"/>
  <c r="AB30" i="10"/>
  <c r="AC30" i="10"/>
  <c r="AD30" i="10"/>
  <c r="AE30" i="10"/>
  <c r="AF30" i="10"/>
  <c r="AG30" i="10"/>
  <c r="AH30" i="10"/>
  <c r="AI30" i="10"/>
  <c r="AJ30" i="10"/>
  <c r="AK30" i="10"/>
  <c r="AL30" i="10"/>
  <c r="AM30" i="10"/>
  <c r="AN30" i="10"/>
  <c r="AO30" i="10"/>
  <c r="AP30" i="10"/>
  <c r="AR30" i="10"/>
  <c r="AS30" i="10"/>
  <c r="AT30" i="10"/>
  <c r="C37" i="10"/>
  <c r="D37" i="10"/>
  <c r="E37" i="10"/>
  <c r="F37" i="10"/>
  <c r="G37" i="10"/>
  <c r="I37" i="10"/>
  <c r="J37" i="10"/>
  <c r="M37" i="10"/>
  <c r="N37" i="10"/>
  <c r="O37" i="10"/>
  <c r="P37" i="10"/>
  <c r="Q37" i="10"/>
  <c r="R37" i="10"/>
  <c r="S37" i="10"/>
  <c r="T37" i="10"/>
  <c r="U37" i="10"/>
  <c r="V37" i="10"/>
  <c r="X37" i="10"/>
  <c r="Z37" i="10"/>
  <c r="AA37" i="10"/>
  <c r="AB37" i="10"/>
  <c r="AC37" i="10"/>
  <c r="AD37" i="10"/>
  <c r="AE37" i="10"/>
  <c r="AF37" i="10"/>
  <c r="AG37" i="10"/>
  <c r="AH37" i="10"/>
  <c r="AI37" i="10"/>
  <c r="AJ37" i="10"/>
  <c r="AK37" i="10"/>
  <c r="AL37" i="10"/>
  <c r="AM37" i="10"/>
  <c r="AN37" i="10"/>
  <c r="AO37" i="10"/>
  <c r="AP37" i="10"/>
  <c r="AR37" i="10"/>
  <c r="AS37" i="10"/>
  <c r="AT37" i="10"/>
  <c r="C42" i="10"/>
  <c r="D42" i="10"/>
  <c r="E42" i="10"/>
  <c r="F42" i="10"/>
  <c r="G42" i="10"/>
  <c r="I42" i="10"/>
  <c r="J42" i="10"/>
  <c r="M42" i="10"/>
  <c r="N42" i="10"/>
  <c r="O42" i="10"/>
  <c r="P42" i="10"/>
  <c r="Q42" i="10"/>
  <c r="R42" i="10"/>
  <c r="S42" i="10"/>
  <c r="T42" i="10"/>
  <c r="U42" i="10"/>
  <c r="V42" i="10"/>
  <c r="X42" i="10"/>
  <c r="Z42" i="10"/>
  <c r="AA42" i="10"/>
  <c r="AB42" i="10"/>
  <c r="AC42" i="10"/>
  <c r="AD42" i="10"/>
  <c r="AE42" i="10"/>
  <c r="AF42" i="10"/>
  <c r="AG42" i="10"/>
  <c r="AH42" i="10"/>
  <c r="AI42" i="10"/>
  <c r="AJ42" i="10"/>
  <c r="AK42" i="10"/>
  <c r="AL42" i="10"/>
  <c r="AM42" i="10"/>
  <c r="AN42" i="10"/>
  <c r="AO42" i="10"/>
  <c r="AP42" i="10"/>
  <c r="AR42" i="10"/>
  <c r="AS42" i="10"/>
  <c r="AT42" i="10"/>
  <c r="C45" i="10"/>
  <c r="D45" i="10"/>
  <c r="E45" i="10"/>
  <c r="F45" i="10"/>
  <c r="G45" i="10"/>
  <c r="I45" i="10"/>
  <c r="J45" i="10"/>
  <c r="M45" i="10"/>
  <c r="N45" i="10"/>
  <c r="O45" i="10"/>
  <c r="P45" i="10"/>
  <c r="Q45" i="10"/>
  <c r="R45" i="10"/>
  <c r="S45" i="10"/>
  <c r="T45" i="10"/>
  <c r="U45" i="10"/>
  <c r="V45" i="10"/>
  <c r="X45" i="10"/>
  <c r="Z45" i="10"/>
  <c r="AA45" i="10"/>
  <c r="AB45" i="10"/>
  <c r="AC45" i="10"/>
  <c r="AD45" i="10"/>
  <c r="AE45" i="10"/>
  <c r="AF45" i="10"/>
  <c r="AG45" i="10"/>
  <c r="AH45" i="10"/>
  <c r="AI45" i="10"/>
  <c r="AJ45" i="10"/>
  <c r="AK45" i="10"/>
  <c r="AL45" i="10"/>
  <c r="AM45" i="10"/>
  <c r="AN45" i="10"/>
  <c r="AO45" i="10"/>
  <c r="AP45" i="10"/>
  <c r="AR45" i="10"/>
  <c r="AS45" i="10"/>
  <c r="AT45" i="10"/>
  <c r="B45" i="10"/>
  <c r="B42" i="10"/>
  <c r="B37" i="10"/>
  <c r="B30" i="10"/>
  <c r="B26" i="10"/>
  <c r="E50" i="19"/>
  <c r="E10" i="19"/>
  <c r="E11" i="19"/>
  <c r="E12" i="19"/>
  <c r="E13" i="19"/>
  <c r="E14" i="19"/>
  <c r="E15" i="19"/>
  <c r="E19" i="19"/>
  <c r="E20" i="19"/>
  <c r="E21" i="19"/>
  <c r="E22" i="19"/>
  <c r="E23" i="19"/>
  <c r="E24" i="19"/>
  <c r="E27" i="19"/>
  <c r="E28" i="19"/>
  <c r="E31" i="19"/>
  <c r="E34" i="19"/>
  <c r="E35" i="19"/>
  <c r="E38" i="19"/>
  <c r="E39" i="19"/>
  <c r="E41" i="19"/>
  <c r="E42" i="19"/>
  <c r="E45" i="19"/>
  <c r="E46" i="19"/>
  <c r="D44" i="19"/>
  <c r="D43" i="19" s="1"/>
  <c r="D40" i="19"/>
  <c r="D37" i="19"/>
  <c r="D33" i="19"/>
  <c r="D26" i="19"/>
  <c r="D18" i="19"/>
  <c r="D17" i="19" s="1"/>
  <c r="D9" i="19"/>
  <c r="D8" i="19" s="1"/>
  <c r="C44" i="19"/>
  <c r="C43" i="19" s="1"/>
  <c r="C40" i="19"/>
  <c r="C37" i="19"/>
  <c r="C33" i="19"/>
  <c r="C26" i="19"/>
  <c r="C18" i="19"/>
  <c r="C9" i="19"/>
  <c r="H9" i="17"/>
  <c r="H10" i="17"/>
  <c r="H11" i="17"/>
  <c r="H12" i="17"/>
  <c r="H13" i="17"/>
  <c r="H14" i="17"/>
  <c r="H15" i="17"/>
  <c r="H16" i="17"/>
  <c r="H17" i="17"/>
  <c r="H18" i="17"/>
  <c r="H19" i="17"/>
  <c r="H20" i="17"/>
  <c r="H22" i="17"/>
  <c r="H23" i="17"/>
  <c r="H24" i="17"/>
  <c r="H25" i="17"/>
  <c r="H26" i="17"/>
  <c r="H27" i="17"/>
  <c r="H28" i="17"/>
  <c r="H29" i="17"/>
  <c r="H31" i="17"/>
  <c r="H32" i="17"/>
  <c r="H33" i="17"/>
  <c r="H35" i="17"/>
  <c r="H36" i="17"/>
  <c r="H37" i="17"/>
  <c r="H39" i="17"/>
  <c r="H42" i="17"/>
  <c r="H43" i="17"/>
  <c r="H44" i="17"/>
  <c r="H47" i="17"/>
  <c r="H48" i="17"/>
  <c r="H50" i="17"/>
  <c r="H51" i="17"/>
  <c r="C49" i="17"/>
  <c r="D49" i="17"/>
  <c r="E49" i="17"/>
  <c r="F49" i="17"/>
  <c r="G49" i="17"/>
  <c r="C46" i="17"/>
  <c r="D46" i="17"/>
  <c r="E46" i="17"/>
  <c r="F46" i="17"/>
  <c r="G46" i="17"/>
  <c r="C41" i="17"/>
  <c r="D41" i="17"/>
  <c r="E41" i="17"/>
  <c r="F41" i="17"/>
  <c r="G41" i="17"/>
  <c r="C34" i="17"/>
  <c r="D34" i="17"/>
  <c r="E34" i="17"/>
  <c r="F34" i="17"/>
  <c r="G34" i="17"/>
  <c r="C30" i="17"/>
  <c r="D30" i="17"/>
  <c r="E30" i="17"/>
  <c r="F30" i="17"/>
  <c r="G30" i="17"/>
  <c r="C21" i="17"/>
  <c r="D21" i="17"/>
  <c r="E21" i="17"/>
  <c r="F21" i="17"/>
  <c r="G21" i="17"/>
  <c r="C8" i="17"/>
  <c r="D8" i="17"/>
  <c r="E8" i="17"/>
  <c r="F8" i="17"/>
  <c r="G8" i="17"/>
  <c r="B49" i="17"/>
  <c r="B46" i="17"/>
  <c r="B41" i="17"/>
  <c r="B34" i="17"/>
  <c r="B30" i="17"/>
  <c r="B21" i="17"/>
  <c r="B8" i="17"/>
  <c r="I45" i="20" l="1"/>
  <c r="F45" i="17"/>
  <c r="H34" i="17"/>
  <c r="G38" i="17"/>
  <c r="C38" i="17"/>
  <c r="D36" i="19"/>
  <c r="D60" i="20"/>
  <c r="B28" i="8"/>
  <c r="E28" i="8" s="1"/>
  <c r="E29" i="8"/>
  <c r="E7" i="8"/>
  <c r="E20" i="8"/>
  <c r="E33" i="8"/>
  <c r="B32" i="8"/>
  <c r="E25" i="20"/>
  <c r="S52" i="20"/>
  <c r="E9" i="19"/>
  <c r="L4" i="20"/>
  <c r="F40" i="17"/>
  <c r="C45" i="17"/>
  <c r="C40" i="17" s="1"/>
  <c r="E18" i="19"/>
  <c r="E40" i="19"/>
  <c r="H41" i="17"/>
  <c r="C52" i="17"/>
  <c r="E26" i="19"/>
  <c r="C4" i="20"/>
  <c r="W4" i="20"/>
  <c r="E33" i="19"/>
  <c r="D30" i="19"/>
  <c r="F52" i="20"/>
  <c r="Z52" i="20"/>
  <c r="E43" i="19"/>
  <c r="Q4" i="20"/>
  <c r="G45" i="17"/>
  <c r="G40" i="17" s="1"/>
  <c r="E45" i="20"/>
  <c r="X45" i="20"/>
  <c r="G52" i="20"/>
  <c r="K52" i="20"/>
  <c r="H4" i="20"/>
  <c r="S25" i="20"/>
  <c r="M52" i="20"/>
  <c r="B41" i="10"/>
  <c r="B36" i="10" s="1"/>
  <c r="D45" i="17"/>
  <c r="D40" i="17" s="1"/>
  <c r="H21" i="17"/>
  <c r="H46" i="17"/>
  <c r="H30" i="17"/>
  <c r="E45" i="17"/>
  <c r="E40" i="17" s="1"/>
  <c r="F38" i="17"/>
  <c r="H49" i="17"/>
  <c r="X25" i="20"/>
  <c r="E38" i="17"/>
  <c r="H45" i="20"/>
  <c r="L45" i="20"/>
  <c r="Q45" i="20"/>
  <c r="F45" i="20"/>
  <c r="J45" i="20"/>
  <c r="T45" i="20"/>
  <c r="Z45" i="20"/>
  <c r="J52" i="20"/>
  <c r="N52" i="20"/>
  <c r="N41" i="20" s="1"/>
  <c r="T52" i="20"/>
  <c r="M25" i="20"/>
  <c r="H8" i="17"/>
  <c r="C25" i="20"/>
  <c r="H25" i="20"/>
  <c r="L25" i="20"/>
  <c r="Q25" i="20"/>
  <c r="W25" i="20"/>
  <c r="S45" i="20"/>
  <c r="P52" i="20"/>
  <c r="U52" i="20"/>
  <c r="E52" i="20"/>
  <c r="I52" i="20"/>
  <c r="I41" i="20" s="1"/>
  <c r="X52" i="20"/>
  <c r="M45" i="20"/>
  <c r="E37" i="19"/>
  <c r="C8" i="19"/>
  <c r="E8" i="19" s="1"/>
  <c r="E44" i="19"/>
  <c r="J4" i="20"/>
  <c r="T4" i="20"/>
  <c r="AA5" i="20"/>
  <c r="B4" i="20"/>
  <c r="K4" i="20"/>
  <c r="U4" i="20"/>
  <c r="F25" i="20"/>
  <c r="J25" i="20"/>
  <c r="N25" i="20"/>
  <c r="T25" i="20"/>
  <c r="Z25" i="20"/>
  <c r="C52" i="20"/>
  <c r="C41" i="20" s="1"/>
  <c r="H52" i="20"/>
  <c r="L52" i="20"/>
  <c r="Q52" i="20"/>
  <c r="W52" i="20"/>
  <c r="W41" i="20" s="1"/>
  <c r="F4" i="20"/>
  <c r="N4" i="20"/>
  <c r="Z4" i="20"/>
  <c r="G4" i="20"/>
  <c r="P4" i="20"/>
  <c r="AA16" i="20"/>
  <c r="AA49" i="20"/>
  <c r="AA53" i="20"/>
  <c r="E4" i="20"/>
  <c r="I4" i="20"/>
  <c r="M4" i="20"/>
  <c r="S4" i="20"/>
  <c r="X4" i="20"/>
  <c r="AA26" i="20"/>
  <c r="B25" i="20"/>
  <c r="G25" i="20"/>
  <c r="K25" i="20"/>
  <c r="P25" i="20"/>
  <c r="U25" i="20"/>
  <c r="AA36" i="20"/>
  <c r="B45" i="20"/>
  <c r="G45" i="20"/>
  <c r="K45" i="20"/>
  <c r="P45" i="20"/>
  <c r="U45" i="20"/>
  <c r="AA56" i="20"/>
  <c r="AH34" i="10"/>
  <c r="B52" i="20"/>
  <c r="AA31" i="20"/>
  <c r="AA46" i="20"/>
  <c r="AA10" i="20"/>
  <c r="D34" i="10"/>
  <c r="Z34" i="10"/>
  <c r="AU9" i="10"/>
  <c r="B11" i="8" s="1"/>
  <c r="E11" i="8" s="1"/>
  <c r="AS34" i="10"/>
  <c r="AO34" i="10"/>
  <c r="AK34" i="10"/>
  <c r="AG34" i="10"/>
  <c r="AC34" i="10"/>
  <c r="X34" i="10"/>
  <c r="S34" i="10"/>
  <c r="O34" i="10"/>
  <c r="J34" i="10"/>
  <c r="AL34" i="10"/>
  <c r="T34" i="10"/>
  <c r="AT34" i="10"/>
  <c r="AD34" i="10"/>
  <c r="AU20" i="10"/>
  <c r="B22" i="8" s="1"/>
  <c r="E22" i="8" s="1"/>
  <c r="B17" i="10"/>
  <c r="AU17" i="10" s="1"/>
  <c r="P34" i="10"/>
  <c r="AU26" i="10"/>
  <c r="AP34" i="10"/>
  <c r="AI34" i="10"/>
  <c r="AA34" i="10"/>
  <c r="Q34" i="10"/>
  <c r="M34" i="10"/>
  <c r="AU45" i="10"/>
  <c r="B47" i="8" s="1"/>
  <c r="E47" i="8" s="1"/>
  <c r="AU42" i="10"/>
  <c r="B44" i="8" s="1"/>
  <c r="E44" i="8" s="1"/>
  <c r="AU30" i="10"/>
  <c r="AM34" i="10"/>
  <c r="AE34" i="10"/>
  <c r="U34" i="10"/>
  <c r="G34" i="10"/>
  <c r="AU37" i="10"/>
  <c r="B40" i="8" s="1"/>
  <c r="B34" i="10"/>
  <c r="AR34" i="10"/>
  <c r="AN34" i="10"/>
  <c r="AJ34" i="10"/>
  <c r="AF34" i="10"/>
  <c r="AB34" i="10"/>
  <c r="V34" i="10"/>
  <c r="R34" i="10"/>
  <c r="N34" i="10"/>
  <c r="I34" i="10"/>
  <c r="AH41" i="10"/>
  <c r="AH36" i="10" s="1"/>
  <c r="Z41" i="10"/>
  <c r="Z36" i="10" s="1"/>
  <c r="P41" i="10"/>
  <c r="P36" i="10" s="1"/>
  <c r="F41" i="10"/>
  <c r="F36" i="10" s="1"/>
  <c r="AO41" i="10"/>
  <c r="AO36" i="10" s="1"/>
  <c r="AG41" i="10"/>
  <c r="AG36" i="10" s="1"/>
  <c r="X41" i="10"/>
  <c r="O41" i="10"/>
  <c r="O36" i="10" s="1"/>
  <c r="E41" i="10"/>
  <c r="E36" i="10" s="1"/>
  <c r="F34" i="10"/>
  <c r="AR41" i="10"/>
  <c r="AR36" i="10" s="1"/>
  <c r="AN41" i="10"/>
  <c r="AJ41" i="10"/>
  <c r="AJ36" i="10" s="1"/>
  <c r="AF41" i="10"/>
  <c r="AF36" i="10" s="1"/>
  <c r="AB41" i="10"/>
  <c r="AB36" i="10" s="1"/>
  <c r="V41" i="10"/>
  <c r="V36" i="10" s="1"/>
  <c r="R41" i="10"/>
  <c r="R36" i="10" s="1"/>
  <c r="N41" i="10"/>
  <c r="N36" i="10" s="1"/>
  <c r="I41" i="10"/>
  <c r="I36" i="10" s="1"/>
  <c r="D41" i="10"/>
  <c r="D36" i="10" s="1"/>
  <c r="E34" i="10"/>
  <c r="AT41" i="10"/>
  <c r="AT36" i="10" s="1"/>
  <c r="AL41" i="10"/>
  <c r="AL36" i="10" s="1"/>
  <c r="AD41" i="10"/>
  <c r="AD36" i="10" s="1"/>
  <c r="T41" i="10"/>
  <c r="T36" i="10" s="1"/>
  <c r="AU4" i="10"/>
  <c r="AS41" i="10"/>
  <c r="AS36" i="10" s="1"/>
  <c r="AK41" i="10"/>
  <c r="AK36" i="10" s="1"/>
  <c r="AC41" i="10"/>
  <c r="AC36" i="10" s="1"/>
  <c r="S41" i="10"/>
  <c r="S36" i="10" s="1"/>
  <c r="J41" i="10"/>
  <c r="J36" i="10" s="1"/>
  <c r="AP41" i="10"/>
  <c r="AP36" i="10" s="1"/>
  <c r="AM41" i="10"/>
  <c r="AM36" i="10" s="1"/>
  <c r="AI41" i="10"/>
  <c r="AI36" i="10" s="1"/>
  <c r="AE41" i="10"/>
  <c r="AE36" i="10" s="1"/>
  <c r="AA41" i="10"/>
  <c r="AA36" i="10" s="1"/>
  <c r="U41" i="10"/>
  <c r="U36" i="10" s="1"/>
  <c r="Q41" i="10"/>
  <c r="Q36" i="10" s="1"/>
  <c r="M41" i="10"/>
  <c r="M36" i="10" s="1"/>
  <c r="G41" i="10"/>
  <c r="G36" i="10" s="1"/>
  <c r="C41" i="10"/>
  <c r="C34" i="10"/>
  <c r="X36" i="10"/>
  <c r="AN36" i="10"/>
  <c r="D32" i="19"/>
  <c r="D48" i="19" s="1"/>
  <c r="D52" i="19" s="1"/>
  <c r="C36" i="19"/>
  <c r="D38" i="17"/>
  <c r="B38" i="17"/>
  <c r="B45" i="17"/>
  <c r="C17" i="19"/>
  <c r="E17" i="19" s="1"/>
  <c r="F52" i="17" l="1"/>
  <c r="S41" i="20"/>
  <c r="Z41" i="20"/>
  <c r="G52" i="17"/>
  <c r="G48" i="10"/>
  <c r="AD48" i="10"/>
  <c r="X41" i="20"/>
  <c r="U41" i="20"/>
  <c r="U60" i="20" s="1"/>
  <c r="H41" i="20"/>
  <c r="H60" i="20" s="1"/>
  <c r="I48" i="10"/>
  <c r="AB48" i="10"/>
  <c r="AR48" i="10"/>
  <c r="P48" i="10"/>
  <c r="AJ48" i="10"/>
  <c r="AO48" i="10"/>
  <c r="B6" i="8"/>
  <c r="E6" i="8" s="1"/>
  <c r="B19" i="8"/>
  <c r="E19" i="8" s="1"/>
  <c r="E40" i="8"/>
  <c r="B39" i="8"/>
  <c r="E39" i="8" s="1"/>
  <c r="E32" i="8"/>
  <c r="L41" i="20"/>
  <c r="B40" i="20"/>
  <c r="P41" i="20"/>
  <c r="L40" i="20"/>
  <c r="F41" i="20"/>
  <c r="F60" i="20" s="1"/>
  <c r="P40" i="20"/>
  <c r="E41" i="20"/>
  <c r="W40" i="20"/>
  <c r="Q41" i="20"/>
  <c r="Q60" i="20" s="1"/>
  <c r="M41" i="20"/>
  <c r="M60" i="20" s="1"/>
  <c r="Q40" i="20"/>
  <c r="C30" i="19"/>
  <c r="E30" i="19" s="1"/>
  <c r="B48" i="10"/>
  <c r="K41" i="20"/>
  <c r="K60" i="20" s="1"/>
  <c r="C60" i="20"/>
  <c r="C40" i="20"/>
  <c r="AH48" i="10"/>
  <c r="AG48" i="10"/>
  <c r="H40" i="20"/>
  <c r="L60" i="20"/>
  <c r="T41" i="20"/>
  <c r="T60" i="20" s="1"/>
  <c r="AA45" i="20"/>
  <c r="J41" i="20"/>
  <c r="J60" i="20" s="1"/>
  <c r="D52" i="17"/>
  <c r="AT48" i="10"/>
  <c r="V48" i="10"/>
  <c r="AN48" i="10"/>
  <c r="X48" i="10"/>
  <c r="K40" i="20"/>
  <c r="W60" i="20"/>
  <c r="B40" i="17"/>
  <c r="H40" i="17" s="1"/>
  <c r="H45" i="17"/>
  <c r="D48" i="10"/>
  <c r="J48" i="10"/>
  <c r="AS48" i="10"/>
  <c r="E52" i="17"/>
  <c r="AU34" i="10"/>
  <c r="H38" i="17"/>
  <c r="AA4" i="20"/>
  <c r="G40" i="20"/>
  <c r="C32" i="19"/>
  <c r="E36" i="19"/>
  <c r="I40" i="20"/>
  <c r="I60" i="20"/>
  <c r="F40" i="20"/>
  <c r="T40" i="20"/>
  <c r="E40" i="20"/>
  <c r="E60" i="20"/>
  <c r="J40" i="20"/>
  <c r="S40" i="20"/>
  <c r="S60" i="20"/>
  <c r="Z40" i="20"/>
  <c r="Z60" i="20"/>
  <c r="G41" i="20"/>
  <c r="G60" i="20" s="1"/>
  <c r="X40" i="20"/>
  <c r="X60" i="20"/>
  <c r="AA52" i="20"/>
  <c r="U40" i="20"/>
  <c r="AA25" i="20"/>
  <c r="M40" i="20"/>
  <c r="P60" i="20"/>
  <c r="N40" i="20"/>
  <c r="N60" i="20"/>
  <c r="U48" i="10"/>
  <c r="AP48" i="10"/>
  <c r="AK48" i="10"/>
  <c r="AC48" i="10"/>
  <c r="AA48" i="10"/>
  <c r="T48" i="10"/>
  <c r="S48" i="10"/>
  <c r="Z48" i="10"/>
  <c r="O48" i="10"/>
  <c r="E48" i="10"/>
  <c r="AL48" i="10"/>
  <c r="R48" i="10"/>
  <c r="Q48" i="10"/>
  <c r="M48" i="10"/>
  <c r="AM48" i="10"/>
  <c r="AE48" i="10"/>
  <c r="N48" i="10"/>
  <c r="AF48" i="10"/>
  <c r="AI48" i="10"/>
  <c r="AU41" i="10"/>
  <c r="B43" i="8" s="1"/>
  <c r="C36" i="10"/>
  <c r="F48" i="10"/>
  <c r="B36" i="8" l="1"/>
  <c r="E36" i="8" s="1"/>
  <c r="B38" i="8"/>
  <c r="E43" i="8"/>
  <c r="B52" i="17"/>
  <c r="H52" i="17" s="1"/>
  <c r="AA40" i="20"/>
  <c r="C48" i="19"/>
  <c r="E32" i="19"/>
  <c r="C48" i="10"/>
  <c r="AU48" i="10" s="1"/>
  <c r="AV49" i="10" s="1"/>
  <c r="AX49" i="10" s="1"/>
  <c r="AU36" i="10"/>
  <c r="B41" i="20"/>
  <c r="B60" i="20" s="1"/>
  <c r="AA60" i="20" s="1"/>
  <c r="AW49" i="10" s="1"/>
  <c r="AA42" i="20"/>
  <c r="E38" i="8" l="1"/>
  <c r="B50" i="8"/>
  <c r="AA41" i="20"/>
  <c r="E48" i="19"/>
  <c r="C52" i="19"/>
  <c r="E52" i="19" s="1"/>
  <c r="E50" i="8" l="1"/>
  <c r="B52" i="8"/>
</calcChain>
</file>

<file path=xl/sharedStrings.xml><?xml version="1.0" encoding="utf-8"?>
<sst xmlns="http://schemas.openxmlformats.org/spreadsheetml/2006/main" count="2951" uniqueCount="993">
  <si>
    <t xml:space="preserve">        Ezer Ft-ban</t>
  </si>
  <si>
    <t xml:space="preserve">                          Megnevezés </t>
  </si>
  <si>
    <t xml:space="preserve">                  2.sz. melléklet</t>
  </si>
  <si>
    <t>Ezer Ft-ban</t>
  </si>
  <si>
    <t xml:space="preserve">  BEVÉTELEK JOGCÍMEI</t>
  </si>
  <si>
    <t>Önkormányzat</t>
  </si>
  <si>
    <t xml:space="preserve"> </t>
  </si>
  <si>
    <t xml:space="preserve">Ezer Ft-ban </t>
  </si>
  <si>
    <t xml:space="preserve">                Ezer Ft-ban </t>
  </si>
  <si>
    <t xml:space="preserve">BEVÉTELEK JOGCÍMEI </t>
  </si>
  <si>
    <t xml:space="preserve">Önkormányzat </t>
  </si>
  <si>
    <t xml:space="preserve">   3. sz. melléklet</t>
  </si>
  <si>
    <t>Támogatott megnevezése</t>
  </si>
  <si>
    <t>Összesen</t>
  </si>
  <si>
    <t>4.sz. melléklet</t>
  </si>
  <si>
    <t xml:space="preserve">       Ezer Ft-ban</t>
  </si>
  <si>
    <t>Beruházási feladat</t>
  </si>
  <si>
    <t>5.sz. melléklet</t>
  </si>
  <si>
    <t xml:space="preserve"> Felújítási cél</t>
  </si>
  <si>
    <t xml:space="preserve">            Ezer Ft-ban</t>
  </si>
  <si>
    <t>Adatszolgáltatás az önkormányzat felügyelete alá tartozó</t>
  </si>
  <si>
    <t xml:space="preserve">  költségvetési szerv által elismert tartozásállományról </t>
  </si>
  <si>
    <t>Költségvetési szerv neve: ........................................</t>
  </si>
  <si>
    <t>Eredeti éves költségvetés kiadási előirányzata:                 ......................... eFt</t>
  </si>
  <si>
    <t xml:space="preserve">(%= az önkormányzat költségvetési rendeletében meghatározott mérték)  </t>
  </si>
  <si>
    <t>sorsz.</t>
  </si>
  <si>
    <t>Tartozásállomány megnevezése</t>
  </si>
  <si>
    <t xml:space="preserve">tartozásállomány </t>
  </si>
  <si>
    <t>(x)</t>
  </si>
  <si>
    <t xml:space="preserve">Állammal szembeni tartozások </t>
  </si>
  <si>
    <t>Központi költségvetési szervekkel</t>
  </si>
  <si>
    <t>szemben fennálló tartozás</t>
  </si>
  <si>
    <t xml:space="preserve">Elkülönített állami pénzalapokkal </t>
  </si>
  <si>
    <t xml:space="preserve">szembeni tartozás </t>
  </si>
  <si>
    <t>TB alapokkal szembeni tartozás</t>
  </si>
  <si>
    <t xml:space="preserve">Tartozásállomány önkormányzatok </t>
  </si>
  <si>
    <t>és intézményeik felé</t>
  </si>
  <si>
    <t xml:space="preserve">Szállítókkal szembeni tartozásállomány </t>
  </si>
  <si>
    <t>Egyéb tartozásállomány</t>
  </si>
  <si>
    <t xml:space="preserve">(x) Az önkormányzat költségvetési rendeletének ....... §-ában </t>
  </si>
  <si>
    <t>meghatározott határnapon túli tartozásállomány.</t>
  </si>
  <si>
    <t>..........................................</t>
  </si>
  <si>
    <t xml:space="preserve"> költségvetési szerv vezetője </t>
  </si>
  <si>
    <t xml:space="preserve">1.1. Működési célra </t>
  </si>
  <si>
    <t xml:space="preserve">1.2. Felhalmozási célra </t>
  </si>
  <si>
    <t xml:space="preserve">2.1. Működési célra  </t>
  </si>
  <si>
    <t xml:space="preserve">2.2. Felhalmozási célra </t>
  </si>
  <si>
    <t>1. Előző évek pénzmaradv.-nak igénybevétele össz.</t>
  </si>
  <si>
    <t xml:space="preserve">                            Ezer Ft-ban </t>
  </si>
  <si>
    <t xml:space="preserve">KIADÁSOK JOGCÍMEI </t>
  </si>
  <si>
    <t>1. sz. melléklet</t>
  </si>
  <si>
    <t>2. Telekadó</t>
  </si>
  <si>
    <t xml:space="preserve">3. Vállalkozók kommunális adója </t>
  </si>
  <si>
    <t>4. Magánszemélyek kommunális adója</t>
  </si>
  <si>
    <t>5. Idegenforgalmi adó tartózkodás után</t>
  </si>
  <si>
    <t xml:space="preserve">6. Idegenforgalmi adó épület után </t>
  </si>
  <si>
    <t xml:space="preserve">1. Személyi jöv.adó helyben maradó része </t>
  </si>
  <si>
    <t xml:space="preserve">2. Jövedelemkülönbségek mérséklése (+, -) </t>
  </si>
  <si>
    <t xml:space="preserve">3. Gépjárműadó </t>
  </si>
  <si>
    <t>4. Luxusadó</t>
  </si>
  <si>
    <t xml:space="preserve">5. Termőföld bérbeadásából származó jöv.adó </t>
  </si>
  <si>
    <t xml:space="preserve">6. Átengedett egyéb központi adók </t>
  </si>
  <si>
    <t xml:space="preserve">Irányító szervtől kapott támogatás </t>
  </si>
  <si>
    <t xml:space="preserve">1. Hitelek törlesztése </t>
  </si>
  <si>
    <t xml:space="preserve">2. Kötvénybeváltás kiadásai </t>
  </si>
  <si>
    <t xml:space="preserve">Irányitó szerv alá tartozó költségvetési szerveknek nyújtott támogatás </t>
  </si>
  <si>
    <t xml:space="preserve"> Költségvetési szervek költségvetési bevételei </t>
  </si>
  <si>
    <t>előirányzatai  feladatonként</t>
  </si>
  <si>
    <t xml:space="preserve">Összesen </t>
  </si>
  <si>
    <t>Felújítás összesen</t>
  </si>
  <si>
    <t>Beruházás összesen</t>
  </si>
  <si>
    <t>Céltartalék  összesen</t>
  </si>
  <si>
    <t>Megnevezés</t>
  </si>
  <si>
    <t xml:space="preserve">2. Előző évek vállalk. maradv.-nak  igénybevét. össz. </t>
  </si>
  <si>
    <t xml:space="preserve">Mindösszesen </t>
  </si>
  <si>
    <t>Kv.-i szervek összesen</t>
  </si>
  <si>
    <t>xxxxxxxxxx</t>
  </si>
  <si>
    <t xml:space="preserve">1. Közhatalmi bevétel </t>
  </si>
  <si>
    <t xml:space="preserve">2. Intézményi működési bevétel </t>
  </si>
  <si>
    <t xml:space="preserve">1. Tárgyi eszközök, immateriális javak értékesítése </t>
  </si>
  <si>
    <t xml:space="preserve">3. Pénzügyi befektetések bevételei </t>
  </si>
  <si>
    <t xml:space="preserve">4. Üzemeltetésből, koncesszióból származó bevételek </t>
  </si>
  <si>
    <t>1. Értékpapír kibocsátása, értékesítése</t>
  </si>
  <si>
    <t xml:space="preserve">2. Önkormányzatok sajátos felhalm.-i és tőkebevételei </t>
  </si>
  <si>
    <t>Polgárm.-i Hivatal</t>
  </si>
  <si>
    <t xml:space="preserve">3. Intézmények egyéb sajátos bevételei </t>
  </si>
  <si>
    <t xml:space="preserve">Megnevezés </t>
  </si>
  <si>
    <t>I. Működési bevételek</t>
  </si>
  <si>
    <t xml:space="preserve">II. Önkormányzatok sajátos működési bevételei </t>
  </si>
  <si>
    <t xml:space="preserve">IV. Támogatás értékű bevételek  </t>
  </si>
  <si>
    <t xml:space="preserve">V. Államháztartáson kívülről átvett pénzeszközök </t>
  </si>
  <si>
    <t xml:space="preserve">I. Felhalmozási és tőke jellegű bevételek </t>
  </si>
  <si>
    <t xml:space="preserve">III. Támogatás értékű bevételek </t>
  </si>
  <si>
    <t xml:space="preserve">IV. Államháztartáson kívülről átvett pénzeszközök </t>
  </si>
  <si>
    <t xml:space="preserve">I. Működési bevételek </t>
  </si>
  <si>
    <t>V. Államháztartáson kívülről átvett pénzeszköz</t>
  </si>
  <si>
    <t xml:space="preserve">III. Központi költségvetésből kapott támogatás </t>
  </si>
  <si>
    <t xml:space="preserve">4. Kapott kamatok </t>
  </si>
  <si>
    <t xml:space="preserve">1. Helyi adók </t>
  </si>
  <si>
    <t xml:space="preserve">2. Átengedett központi adók </t>
  </si>
  <si>
    <t>3. Bírságok, pótlékok</t>
  </si>
  <si>
    <t xml:space="preserve">4. Talajterhelési díj </t>
  </si>
  <si>
    <t xml:space="preserve">2. Normatív, kötött felhasználású központi támogatás </t>
  </si>
  <si>
    <t xml:space="preserve">3. Központosított előirányzatok </t>
  </si>
  <si>
    <t>4. Működésképtelenné vált önkorm. kieg. támogatása</t>
  </si>
  <si>
    <t>5. Önkormányzat egyéb költségvetési támogatása</t>
  </si>
  <si>
    <t xml:space="preserve">IV. Támogatásértékű bevétel </t>
  </si>
  <si>
    <t xml:space="preserve">II. Központi költségvetésből kapott költségvetési támogatás </t>
  </si>
  <si>
    <t>II. Központi költségvetésből kapott költségvetési támogatás</t>
  </si>
  <si>
    <t xml:space="preserve">1. Címzett és céltámogatások </t>
  </si>
  <si>
    <t>IV. Államháztartáson kívülről átvett pénzeszköz</t>
  </si>
  <si>
    <t>xxxxxxxxx</t>
  </si>
  <si>
    <t xml:space="preserve">Előirányzat összege </t>
  </si>
  <si>
    <t xml:space="preserve">Kv.-i szervek összesen </t>
  </si>
  <si>
    <t xml:space="preserve">Polgárm.-i Hivatal </t>
  </si>
  <si>
    <t>Mindösszesen</t>
  </si>
  <si>
    <t xml:space="preserve">1. Igazgatási szolgáltatási díj </t>
  </si>
  <si>
    <t xml:space="preserve">2. Felügyeleti jellegű tevékenység díjbevétele </t>
  </si>
  <si>
    <t xml:space="preserve">3. Bírságból származó bevétel </t>
  </si>
  <si>
    <t xml:space="preserve">I/1. Közhatalmi bevételek összesen </t>
  </si>
  <si>
    <t>1. Áru- és készletértékesítés bevétele</t>
  </si>
  <si>
    <t xml:space="preserve">2. Szolgáltatások ellenértékének bevétele </t>
  </si>
  <si>
    <t xml:space="preserve">I/2. Intézményi működési bevételek összesen </t>
  </si>
  <si>
    <t xml:space="preserve">7. Iparűzési adó állandó jelleggel végzett iparűzési tevékenység után </t>
  </si>
  <si>
    <t xml:space="preserve">II/1. Helyi adó bevételek összesen </t>
  </si>
  <si>
    <t xml:space="preserve">1. Építményadó </t>
  </si>
  <si>
    <t xml:space="preserve">II/3. Átengedett központi adók összesen </t>
  </si>
  <si>
    <t xml:space="preserve">III/1. Normatív állami hozzájárulás összesen </t>
  </si>
  <si>
    <t xml:space="preserve">1. Normatív állami hozzájárulás </t>
  </si>
  <si>
    <t>III/2. Normatív, kötött felhasználású központi támogatás részletezése</t>
  </si>
  <si>
    <t xml:space="preserve">III/2. Normatív, kötött felhasználású központi támogatás összesen </t>
  </si>
  <si>
    <t xml:space="preserve">III/3. Központosított előirányzatok összesen </t>
  </si>
  <si>
    <t xml:space="preserve">IV. Támogatásértékű bevételek összesen </t>
  </si>
  <si>
    <t xml:space="preserve">V. Államházt.-on kívülről átvett pénzeszk. össz. </t>
  </si>
  <si>
    <t xml:space="preserve">Intézményi bevétel mindösszesen </t>
  </si>
  <si>
    <t>xxxxxxxx</t>
  </si>
  <si>
    <t>2. Hitel, kölcsön felvétele</t>
  </si>
  <si>
    <t>I. Személyi juttatás</t>
  </si>
  <si>
    <t>III. Dologi kiadások</t>
  </si>
  <si>
    <t xml:space="preserve">IV. Ellátottak pénzbeli juttatásai </t>
  </si>
  <si>
    <t xml:space="preserve">V. Egyéb működési kiadások </t>
  </si>
  <si>
    <t>2. Pénzeszköz átadás államházt.-on kívülre</t>
  </si>
  <si>
    <t>1. Kölcsön nyújtása</t>
  </si>
  <si>
    <t xml:space="preserve">2. Kölcsön törlesztése </t>
  </si>
  <si>
    <t xml:space="preserve">II. Munkaadót terhelő járulékok és szoc. hozzájár. adó </t>
  </si>
  <si>
    <t>4. Előző évi működ. célú pénzmaradvány átadása</t>
  </si>
  <si>
    <t xml:space="preserve">I. Beruházási kiadások ÁFÁ-val </t>
  </si>
  <si>
    <t xml:space="preserve">II. Felujítási kiadások ÁFÁ-val </t>
  </si>
  <si>
    <t xml:space="preserve">III. Egyéb felhalmozási kiadások </t>
  </si>
  <si>
    <t xml:space="preserve">1. Támogatásértékű felhalm.-i kiadások </t>
  </si>
  <si>
    <t>3. Előző évi felhalm.-i pénzmaradvány átadás</t>
  </si>
  <si>
    <t>4. Pénzügyi befektetések</t>
  </si>
  <si>
    <t>III. Központi költségvetésből kapott támogatás</t>
  </si>
  <si>
    <t xml:space="preserve">IV. Támogatás értékű bevétel </t>
  </si>
  <si>
    <t>2. Pénzeszköz átadás államháztartáson kívülre</t>
  </si>
  <si>
    <t xml:space="preserve">III. Dologi kiadások </t>
  </si>
  <si>
    <t>IV. Ellátottak pénzbeli juttatásai</t>
  </si>
  <si>
    <t>I. Beruházási kiadások ÁFÁ-val</t>
  </si>
  <si>
    <t xml:space="preserve">II. Felújítási kiadások ÁFÁ-val </t>
  </si>
  <si>
    <t>3. Társadalom-, szoc.politikai és egyéb juttatás, támogat.</t>
  </si>
  <si>
    <t xml:space="preserve">V. Egyéb működési kiadások összesen </t>
  </si>
  <si>
    <t>1. Támogatás értékű működési kiadás</t>
  </si>
  <si>
    <t>III. Egyéb felhalmozási kiadások összesen</t>
  </si>
  <si>
    <t xml:space="preserve">I. Általános tartalék </t>
  </si>
  <si>
    <t xml:space="preserve">II. Céltartalék </t>
  </si>
  <si>
    <t>I. Általános tartalék</t>
  </si>
  <si>
    <t>II. Céltartalék</t>
  </si>
  <si>
    <t xml:space="preserve">II. Munkaadót terhelő járulékok és szoc. Hozzájár. adó </t>
  </si>
  <si>
    <t xml:space="preserve">A.V.1. Támogatás értékű működési kiadás </t>
  </si>
  <si>
    <t xml:space="preserve">B.III.1. Támogatás értékű felhalmozási kiadás </t>
  </si>
  <si>
    <t>A.V.2. Működési célú pénzeszköz átad. államháztartáson kívülre</t>
  </si>
  <si>
    <t>B.III.2. Felhalmozási célú pénzeszköz átad. államháztartáson kívülre</t>
  </si>
  <si>
    <t xml:space="preserve">Polgármesteri hivatal feladatai </t>
  </si>
  <si>
    <t xml:space="preserve">B.I. Beruházási előirányzat célonkénti részletezése </t>
  </si>
  <si>
    <t xml:space="preserve">B.II. Felújítási előirányzat célonkénti részletezése </t>
  </si>
  <si>
    <t xml:space="preserve">C.II. Céltartalék célonkénti részletezése </t>
  </si>
  <si>
    <t xml:space="preserve">B.III.4. Pénzügyi befektetések előirányzatának részletezése </t>
  </si>
  <si>
    <t>Pénzügyi befektetések összesen</t>
  </si>
  <si>
    <t>6.sz. melléklet</t>
  </si>
  <si>
    <t xml:space="preserve">     7.sz. melléklet</t>
  </si>
  <si>
    <t>2012. ......................... hó</t>
  </si>
  <si>
    <t xml:space="preserve">........................ 2012. ............ hó .... nap </t>
  </si>
  <si>
    <t xml:space="preserve">II. Kölcsönök visszatérülése </t>
  </si>
  <si>
    <t xml:space="preserve">I. Kapott kölcsön </t>
  </si>
  <si>
    <t xml:space="preserve">I. Kölcsönök nyújtása </t>
  </si>
  <si>
    <t>II. Kölcsönök törlesztése</t>
  </si>
  <si>
    <t xml:space="preserve">C. Kölcsönök </t>
  </si>
  <si>
    <t xml:space="preserve">I. Kapott kölcsönök </t>
  </si>
  <si>
    <t>KÖLTSÉGVETÉSI BEVÉTELEK ÖSSZESEN (A+B+C)</t>
  </si>
  <si>
    <t>BEVÉTELEK MINDÖSSZESEN (A+B+C+D)</t>
  </si>
  <si>
    <t>KÖLTSÉGVETÉSI KIADÁSOK ÖSSZESEN (A+B+C+D)</t>
  </si>
  <si>
    <t>KIADÁSOK MINDÖSSZESEN (A+…E)</t>
  </si>
  <si>
    <t>A. Működési költségvetés bevételei összesen</t>
  </si>
  <si>
    <t>A. Működési költségvetés kiadásai összesen</t>
  </si>
  <si>
    <t xml:space="preserve">B. Felhalmozási költségvetés bevételei összesen </t>
  </si>
  <si>
    <t xml:space="preserve">B. Felhalmozási költségvetés kiadásai összesen </t>
  </si>
  <si>
    <t>C. Kölcsönök</t>
  </si>
  <si>
    <t xml:space="preserve">D. Tartalékok </t>
  </si>
  <si>
    <t xml:space="preserve">A. Működési költségvetés bevételei összesen </t>
  </si>
  <si>
    <t xml:space="preserve">C.I. Kapott kölcsönök </t>
  </si>
  <si>
    <t xml:space="preserve">C.II. Kölcsönök visszatérülése </t>
  </si>
  <si>
    <t xml:space="preserve">Kapott kölcsönök összesen </t>
  </si>
  <si>
    <t xml:space="preserve">Kölcsönök visszatérülése </t>
  </si>
  <si>
    <t>B. Felhalmozási költségvetés bevételei össz.</t>
  </si>
  <si>
    <t>BEVÉTELEK MINDÖSSZESEN (A+…D)</t>
  </si>
  <si>
    <t>5. Működési célú kamatkiadás</t>
  </si>
  <si>
    <t xml:space="preserve">6. Fejlesztési célú kamatkiadás </t>
  </si>
  <si>
    <t xml:space="preserve">A. Működési költségvetés kiadásai összesen </t>
  </si>
  <si>
    <t>B. Felhalmozási költségvetés kiadásai összesen</t>
  </si>
  <si>
    <t xml:space="preserve">D. Tartalékok összesen </t>
  </si>
  <si>
    <t xml:space="preserve">IV. Kölcsönök </t>
  </si>
  <si>
    <t>KÖLTSÉGVETÉSI KIADÁS ÖSSZESEN (A+B+C+D)</t>
  </si>
  <si>
    <t xml:space="preserve">5. Működési célú kamatkiadás </t>
  </si>
  <si>
    <t xml:space="preserve">E. Finansz. célú pénzügyi műveletek összesen </t>
  </si>
  <si>
    <t>KIADÁS MINDÖSSZESEN (A+…E)</t>
  </si>
  <si>
    <t>D. Kölcsönök</t>
  </si>
  <si>
    <t>17. sz. melléklet</t>
  </si>
  <si>
    <t>Előirányzat</t>
  </si>
  <si>
    <t>D. Finanszírozási célú pénzügyi műveletek összesen (I+II+III)</t>
  </si>
  <si>
    <t xml:space="preserve">II. Költségv.-i hiány belső finaszírozására szolgáló pénzmaradvány, vállalkozási maradvány igénybevétele </t>
  </si>
  <si>
    <t xml:space="preserve">I. Betétek visszavonása </t>
  </si>
  <si>
    <t xml:space="preserve">I. Szabad pénzeszközök betétként való elhelyezése </t>
  </si>
  <si>
    <t xml:space="preserve">II. Értékpapírok vásárlása </t>
  </si>
  <si>
    <t>III. Hitelek törlesztése  és kötvénybeváltás kiadásai</t>
  </si>
  <si>
    <t>E. Finanszírozási célú pénzügyi műveletek összesen (I+II+III)</t>
  </si>
  <si>
    <t>D. Finszírozási célú pénzügyi műveletek (I+II+III)</t>
  </si>
  <si>
    <t>1. Működési célra</t>
  </si>
  <si>
    <t xml:space="preserve">1. Működési célra </t>
  </si>
  <si>
    <t xml:space="preserve">2. Felhalmozási célra </t>
  </si>
  <si>
    <t>II. Költségvetési hiány belső finanszírozására szolgáló pénzmar., vállakozási maradvány igénybevétele (1+2)</t>
  </si>
  <si>
    <t xml:space="preserve">III. Költségv.-i hiány külső finanaz.-ra szolgáló pénzügyi műveletek </t>
  </si>
  <si>
    <t>III. Költségv.-i hiány külső finansz.-ra szolgáló pü.-i műv. (1+2)</t>
  </si>
  <si>
    <t xml:space="preserve">1. Működési célra  </t>
  </si>
  <si>
    <t>8. Iparűzési adó ideiglenes jelleggel végzett iparűzési tevékenység után (napi átalány)</t>
  </si>
  <si>
    <t>I. Betétek visszavonása (1+2)</t>
  </si>
  <si>
    <t>D. Finanszírozási célú pénzügyi műveletek (I+II+III)</t>
  </si>
  <si>
    <t xml:space="preserve">2. felhalmozási célra </t>
  </si>
  <si>
    <t xml:space="preserve">2. Előző évek vállalk.-i maradv.-nak igénybevét. összesen </t>
  </si>
  <si>
    <t>1. Előző évek pénzmaradv.-nak igénybevét. összesen</t>
  </si>
  <si>
    <t xml:space="preserve">III. Költségv.-i hiány külső finansz.-ra szolgáló pénügyi műveletek </t>
  </si>
  <si>
    <t xml:space="preserve">1. Hitel, kölcsön felvétele </t>
  </si>
  <si>
    <t xml:space="preserve">I. Szabad pénzeszk.betétként való elhelyezése </t>
  </si>
  <si>
    <t>1. Működési célú</t>
  </si>
  <si>
    <t xml:space="preserve">2. Felhalmozási célú </t>
  </si>
  <si>
    <t xml:space="preserve">1.1. működési célú </t>
  </si>
  <si>
    <t xml:space="preserve">1.2. felhalmozási célú </t>
  </si>
  <si>
    <t xml:space="preserve">2.1. működési célú </t>
  </si>
  <si>
    <t xml:space="preserve">2.2. felhalmozási célú </t>
  </si>
  <si>
    <t>E. Finanszír.-i célú pü.-i müv. összesen (I+II+III)</t>
  </si>
  <si>
    <t>III. Hitelek törlesztése, kötvénybeváltás kiadásai</t>
  </si>
  <si>
    <t xml:space="preserve">I. Szabad pénzeszk. betétként való elhelyezése </t>
  </si>
  <si>
    <t xml:space="preserve">3.2. sz. melléklet </t>
  </si>
  <si>
    <t>Erdészeti, egyéb erdőgazdálkodási tevékenység</t>
  </si>
  <si>
    <t>021000-1</t>
  </si>
  <si>
    <t>370000-1</t>
  </si>
  <si>
    <t>370000-6</t>
  </si>
  <si>
    <t>412000-1</t>
  </si>
  <si>
    <t>421100-1</t>
  </si>
  <si>
    <t>422100-1</t>
  </si>
  <si>
    <t>581400-1</t>
  </si>
  <si>
    <t>680002-1</t>
  </si>
  <si>
    <t>711100-1</t>
  </si>
  <si>
    <t>812100-1</t>
  </si>
  <si>
    <t>841112-1</t>
  </si>
  <si>
    <t>841112-5</t>
  </si>
  <si>
    <t>841126-1</t>
  </si>
  <si>
    <t>841133-1</t>
  </si>
  <si>
    <t>841154-1</t>
  </si>
  <si>
    <t>841191-1</t>
  </si>
  <si>
    <t>841192-1</t>
  </si>
  <si>
    <t>841402-1</t>
  </si>
  <si>
    <t>841403-1</t>
  </si>
  <si>
    <t>841906-9</t>
  </si>
  <si>
    <t>841907-9</t>
  </si>
  <si>
    <t>842155-1</t>
  </si>
  <si>
    <t>842155-5</t>
  </si>
  <si>
    <t>842421-1</t>
  </si>
  <si>
    <t>842421-5</t>
  </si>
  <si>
    <t>882111-1</t>
  </si>
  <si>
    <t>882112-1</t>
  </si>
  <si>
    <t>882115-1</t>
  </si>
  <si>
    <t>882116-1</t>
  </si>
  <si>
    <t>882117-1</t>
  </si>
  <si>
    <t>882118-1</t>
  </si>
  <si>
    <t>882122-1</t>
  </si>
  <si>
    <t>882123-1</t>
  </si>
  <si>
    <t>882124-1</t>
  </si>
  <si>
    <t>882125-1</t>
  </si>
  <si>
    <t>882202-1</t>
  </si>
  <si>
    <t>882220-1</t>
  </si>
  <si>
    <t>882203-1</t>
  </si>
  <si>
    <t>889921-1</t>
  </si>
  <si>
    <t>889936-1</t>
  </si>
  <si>
    <t>889922-1</t>
  </si>
  <si>
    <t>890301-5</t>
  </si>
  <si>
    <t>910412-1</t>
  </si>
  <si>
    <t>910422-1</t>
  </si>
  <si>
    <t>931903-5</t>
  </si>
  <si>
    <t>Szennyvíz gyűjtése, tisztítása, elhelyezése</t>
  </si>
  <si>
    <t>Lakó és nem lakó épület építése</t>
  </si>
  <si>
    <t>Út, autópálya építés</t>
  </si>
  <si>
    <t>Folyadék szállítás</t>
  </si>
  <si>
    <t>Folyóiratok, időszaki kiadvány kiadása</t>
  </si>
  <si>
    <t>Nem lakóingatlan bérbeadása, üzemeltetése</t>
  </si>
  <si>
    <t>Építészmérnöki tevékenység</t>
  </si>
  <si>
    <t>Általános épülettakarítás</t>
  </si>
  <si>
    <t>Önkormányzati jogalkotás</t>
  </si>
  <si>
    <t>Önkormányzatok és többcélú kistérségi társulások igazgatási tevékenysége</t>
  </si>
  <si>
    <t>Adó, illeték kiszabása, beszedése</t>
  </si>
  <si>
    <t>Vagyonnal való gazdálkodással kapcsolatos feladatok</t>
  </si>
  <si>
    <t>Nemzeti ünnepek programjai</t>
  </si>
  <si>
    <t>Kiemelt állami és önkormányzati rendezvények</t>
  </si>
  <si>
    <t>Közvilágítás kiadásai</t>
  </si>
  <si>
    <t>Város és községgazdálkodási m.n.s. szolgáltatások</t>
  </si>
  <si>
    <t>Finanszírozási műveletek kiadásai</t>
  </si>
  <si>
    <t>Önkormányzatok m.n.s. nemzetközi kapcsolatai</t>
  </si>
  <si>
    <t>Közterület rendjének fenntartása</t>
  </si>
  <si>
    <t>Rendszeres szociális segély</t>
  </si>
  <si>
    <t>Időskorúak járadéka</t>
  </si>
  <si>
    <t>Ápolási díj alanyi jogon</t>
  </si>
  <si>
    <t>Ápolási díj méltányossági alapon</t>
  </si>
  <si>
    <t>Rendszeres gyermekvédelmi pénzbeni ellátás</t>
  </si>
  <si>
    <t>Kiegészítő gyermekvédelmi támogatás</t>
  </si>
  <si>
    <t>Átmeneti segély</t>
  </si>
  <si>
    <t>Temetési segély</t>
  </si>
  <si>
    <t>Rendkívüli gyermekvédelmi támogatás</t>
  </si>
  <si>
    <t>Közgyógyellátás</t>
  </si>
  <si>
    <t>Adósságkezelési szolgáltatás</t>
  </si>
  <si>
    <t>Köztemetés</t>
  </si>
  <si>
    <t>Szociális étkeztetés</t>
  </si>
  <si>
    <t>Gyermektartás megelőlegezés</t>
  </si>
  <si>
    <t>Házi segítségnyújtás</t>
  </si>
  <si>
    <t>Civil szervezetek működési támogatása</t>
  </si>
  <si>
    <t>Növény- és állatkertek megőrzése és fenntartása</t>
  </si>
  <si>
    <t>Védett természeti értékek</t>
  </si>
  <si>
    <t>Máshova nem sorolható egyéb sporttámogatás</t>
  </si>
  <si>
    <t>862101-5</t>
  </si>
  <si>
    <t>Háziorvosi alapellátás</t>
  </si>
  <si>
    <t>Önkormányzatok elszámolásai a költségvetési szerveikkel</t>
  </si>
  <si>
    <t>Veresegyház Város Önkormányzat</t>
  </si>
  <si>
    <t>A polgármesteri hivatal 2012. évi költségvetési kiadási</t>
  </si>
  <si>
    <t xml:space="preserve">Polgármesteri Hivatal mindösszesen </t>
  </si>
  <si>
    <t>412000-6</t>
  </si>
  <si>
    <t>421100-6</t>
  </si>
  <si>
    <t>422100-6</t>
  </si>
  <si>
    <t>841403-5</t>
  </si>
  <si>
    <t>841901-1</t>
  </si>
  <si>
    <t>852031-6</t>
  </si>
  <si>
    <t>862101-6</t>
  </si>
  <si>
    <t>869041-6</t>
  </si>
  <si>
    <t>869042-6</t>
  </si>
  <si>
    <t>910412-5</t>
  </si>
  <si>
    <t>Út, autópálya építése</t>
  </si>
  <si>
    <t>Önkormányzati vagyonnal való gazdálkosásal kapcsolatos feladatok</t>
  </si>
  <si>
    <t>Közvilágítás</t>
  </si>
  <si>
    <t>Város és községgazdálkodás</t>
  </si>
  <si>
    <t>Önkormányzatok és társulások elszámoltatásai</t>
  </si>
  <si>
    <t>Finanszírozási műveletek bevétele</t>
  </si>
  <si>
    <t>Önkormányzat elszámolásai költségvetési szerveikkel</t>
  </si>
  <si>
    <t>Alapfokú művészetoktatás zeneművészeti ágban</t>
  </si>
  <si>
    <t>Család- és nővédelmi egészségügyi gondozás</t>
  </si>
  <si>
    <t>Ifjúság- egészségügyi gondozás</t>
  </si>
  <si>
    <t>Gyermektartásdíj megelőlegezés</t>
  </si>
  <si>
    <t>Polgármesteri Hivatal</t>
  </si>
  <si>
    <t>Önkormányzati igazgatási tevékenység</t>
  </si>
  <si>
    <t>Irányító szerv alá tartozó költségvetési szerveknek nyújtott támogatás</t>
  </si>
  <si>
    <t>421100-5</t>
  </si>
  <si>
    <t xml:space="preserve">Önkormányzat összesen </t>
  </si>
  <si>
    <t>852021-1</t>
  </si>
  <si>
    <t>Nappali rendszerú oktatás</t>
  </si>
  <si>
    <t>Nappali rendszerű oktatás</t>
  </si>
  <si>
    <t>Bevétel</t>
  </si>
  <si>
    <t>Mozgáskorlátozottak gépjármű átalakítási és szerzési támogatása</t>
  </si>
  <si>
    <t>522001-1</t>
  </si>
  <si>
    <t>Utak, hidak, alagutak üzemeltetése</t>
  </si>
  <si>
    <t>5. Egyéb sajátos bevétel</t>
  </si>
  <si>
    <t>2012. ÉV</t>
  </si>
  <si>
    <t>BEVÉTEL</t>
  </si>
  <si>
    <t>KIADÁS</t>
  </si>
  <si>
    <t>Működési célra</t>
  </si>
  <si>
    <t>Felhalmozási célra</t>
  </si>
  <si>
    <t>V. Egyéb működési kiadások (intézm.finanszírozással)</t>
  </si>
  <si>
    <t>8. sz. melléklet</t>
  </si>
  <si>
    <t>Intézményi létszámadatok előirányzata 2012. évre vonatkozóan</t>
  </si>
  <si>
    <t>Intézmény megnevezése</t>
  </si>
  <si>
    <t>Engedélyezett</t>
  </si>
  <si>
    <t>Munkajogi</t>
  </si>
  <si>
    <t xml:space="preserve">Induló </t>
  </si>
  <si>
    <t>Álláshelyek számából</t>
  </si>
  <si>
    <t xml:space="preserve">Álláshelyek </t>
  </si>
  <si>
    <t>létszám</t>
  </si>
  <si>
    <t>főállású</t>
  </si>
  <si>
    <t>részfogl.</t>
  </si>
  <si>
    <t xml:space="preserve">száma </t>
  </si>
  <si>
    <t xml:space="preserve">             dolgozó</t>
  </si>
  <si>
    <t>Veresegyház Város Polgármesteri Hivatala</t>
  </si>
  <si>
    <t>Meseliget Városi Önkormányzati Bölcsöde</t>
  </si>
  <si>
    <t>Kéz a Kézben Óvoda</t>
  </si>
  <si>
    <t>Fabriczius József Általános Iskola</t>
  </si>
  <si>
    <t>Lisznyay Szabó Gábor Zeneiskola</t>
  </si>
  <si>
    <t>Fabriczius József Esti Gimn.és Ker.Szakközépisk.</t>
  </si>
  <si>
    <t>Gazdasági Műszaki Ellátó Szervezet</t>
  </si>
  <si>
    <t>Váczi Mihály Művelődési Ház</t>
  </si>
  <si>
    <t>Kölcsey Ferenc Városi Könyvtár</t>
  </si>
  <si>
    <t>Összesen:</t>
  </si>
  <si>
    <t>Közcélú foglalkoztatott létszám előirányzata</t>
  </si>
  <si>
    <t>Mindösszesen:</t>
  </si>
  <si>
    <t>Veresegyház 2012. február  7.</t>
  </si>
  <si>
    <t>Kitöltési segédlet:</t>
  </si>
  <si>
    <r>
      <rPr>
        <i/>
        <u/>
        <sz val="11"/>
        <color theme="1"/>
        <rFont val="Calibri"/>
        <family val="2"/>
        <charset val="238"/>
        <scheme val="minor"/>
      </rPr>
      <t>Álláshelyek száma:</t>
    </r>
    <r>
      <rPr>
        <sz val="10"/>
        <rFont val="Arial CE"/>
        <charset val="238"/>
      </rPr>
      <t xml:space="preserve"> Tartalmazza a ténylegesen betöltött és üres </t>
    </r>
    <r>
      <rPr>
        <b/>
        <sz val="11"/>
        <color theme="1"/>
        <rFont val="Calibri"/>
        <family val="2"/>
        <charset val="238"/>
        <scheme val="minor"/>
      </rPr>
      <t>álláshelyek</t>
    </r>
    <r>
      <rPr>
        <sz val="10"/>
        <rFont val="Arial CE"/>
        <charset val="238"/>
      </rPr>
      <t xml:space="preserve"> számát.</t>
    </r>
  </si>
  <si>
    <t>A részmunkaidőben foglalkoztatott dolgozói létszámot át kell számítani napi 8 órás foglalkoztatásra.</t>
  </si>
  <si>
    <t xml:space="preserve">(Ide kell beszámítani a GYED-ben, GYES-ben részesülő dolgozói létszámot  is, de a helyettesítésükre felvett </t>
  </si>
  <si>
    <t>dolgozói létszámot nem)</t>
  </si>
  <si>
    <r>
      <rPr>
        <i/>
        <u/>
        <sz val="11"/>
        <color theme="1"/>
        <rFont val="Calibri"/>
        <family val="2"/>
        <charset val="238"/>
        <scheme val="minor"/>
      </rPr>
      <t>Munkajogi létszám:</t>
    </r>
    <r>
      <rPr>
        <sz val="10"/>
        <rFont val="Arial CE"/>
        <charset val="238"/>
      </rPr>
      <t xml:space="preserve"> Munkaviszonyban álló dolgozók létszámadata</t>
    </r>
  </si>
  <si>
    <r>
      <rPr>
        <i/>
        <u/>
        <sz val="11"/>
        <color theme="1"/>
        <rFont val="Calibri"/>
        <family val="2"/>
        <charset val="238"/>
        <scheme val="minor"/>
      </rPr>
      <t>Induló létszám:</t>
    </r>
    <r>
      <rPr>
        <sz val="10"/>
        <rFont val="Arial CE"/>
        <charset val="238"/>
      </rPr>
      <t xml:space="preserve"> Ténylegesen betöltött </t>
    </r>
    <r>
      <rPr>
        <b/>
        <sz val="11"/>
        <color theme="1"/>
        <rFont val="Calibri"/>
        <family val="2"/>
        <charset val="238"/>
        <scheme val="minor"/>
      </rPr>
      <t>álláshelyek</t>
    </r>
    <r>
      <rPr>
        <sz val="10"/>
        <rFont val="Arial CE"/>
        <charset val="238"/>
      </rPr>
      <t xml:space="preserve"> száma.</t>
    </r>
  </si>
  <si>
    <t>Veresegyház Város Önkormányzata</t>
  </si>
  <si>
    <t>Veresegyház, Fő út 35.</t>
  </si>
  <si>
    <t>ezer Ft</t>
  </si>
  <si>
    <t>Adósságot keletkeztető ügylet megnevezése</t>
  </si>
  <si>
    <t xml:space="preserve">Összeg </t>
  </si>
  <si>
    <t>I. Fejlesztési cél, amelyek megvalósításához adósságot keletkeztető ügylet megkötése válik, vagy válhat szükségessé</t>
  </si>
  <si>
    <t xml:space="preserve">1. </t>
  </si>
  <si>
    <t>2.</t>
  </si>
  <si>
    <t>3.</t>
  </si>
  <si>
    <t>GAMESZ</t>
  </si>
  <si>
    <t>MESELIGET BÖLCSŐDE</t>
  </si>
  <si>
    <t>KÉZ A KÉZBEN ÓVODA</t>
  </si>
  <si>
    <t xml:space="preserve">FABRICZIUS JÓZSEF ÁLTALÁNOS ISKOLA  </t>
  </si>
  <si>
    <t>LISZNYAY SZABÓ GÁBOR ZENEISKOLA</t>
  </si>
  <si>
    <t>FABRICZIUS JÓZSEF GIMNÁZIUM ÉS KERESKEDELMI SZAKKÖZÉPISKOLA</t>
  </si>
  <si>
    <t>VÁCI MIHÁLY MŰVELŐDÉSI HÁZ</t>
  </si>
  <si>
    <t>KÖLCSEY FERENC KÖNYVTÁR</t>
  </si>
  <si>
    <t>1.1.sz. melléklet</t>
  </si>
  <si>
    <t>1.3.sz. melléklet</t>
  </si>
  <si>
    <t>1.2.sz. melléklet</t>
  </si>
  <si>
    <t>1.4.sz. melléklet</t>
  </si>
  <si>
    <t>1.5.sz. melléklet</t>
  </si>
  <si>
    <t>1.6. sz. melléklet</t>
  </si>
  <si>
    <t>1.7. sz. melléklet</t>
  </si>
  <si>
    <t>1.8. sz. melléklet</t>
  </si>
  <si>
    <t>1.9. sz. melléklet</t>
  </si>
  <si>
    <t>1.10. sz. melléklet</t>
  </si>
  <si>
    <t xml:space="preserve">9. sz. melléklet </t>
  </si>
  <si>
    <t>azon fejlesztési célokról, amelyek megvalósításához a Magyarország gazdasági stabilitásáról szóló 2011. évi CXCIV törvény 3. § (1) szerinti adósságot keletkeztető ügylet megkötése válik vagy válhat szükségessé, az adósságot keletkeztető ügyletek várható összegével együtt</t>
  </si>
  <si>
    <t>II. Adósságot keletkeztető ügyletek várható összege</t>
  </si>
  <si>
    <t>Veresegyház, 2012. február 7.</t>
  </si>
  <si>
    <t>15. sz. mellélet</t>
  </si>
  <si>
    <t xml:space="preserve">KIMUTATÁS </t>
  </si>
  <si>
    <t xml:space="preserve">a közvetett támogatások tervezett összegéről </t>
  </si>
  <si>
    <t xml:space="preserve">Közvetett támogatás megnevezése </t>
  </si>
  <si>
    <t>Közvetett támogatás tervezett összege</t>
  </si>
  <si>
    <t xml:space="preserve">Ellátottak térítési díjának, kártérítésének méltányossági alapon történő elengedésének összege  </t>
  </si>
  <si>
    <t xml:space="preserve">Lakosság részére lakásépítéshez, lakásfelújításhoz nyújtott kölcsönök elengedésének összege </t>
  </si>
  <si>
    <t>Helyi adónál biztosított kedvezmény összege</t>
  </si>
  <si>
    <t xml:space="preserve">Ebből: </t>
  </si>
  <si>
    <t xml:space="preserve">       - építményadó</t>
  </si>
  <si>
    <t xml:space="preserve">       - telekadó</t>
  </si>
  <si>
    <t xml:space="preserve">       - vállalkozások kommunális adója</t>
  </si>
  <si>
    <t xml:space="preserve">       - magánszemélyek kommunális adója</t>
  </si>
  <si>
    <t xml:space="preserve">       - idegenforgalmi adó tartózkodás után </t>
  </si>
  <si>
    <t xml:space="preserve">       - idegenforgalmi adó épületek után </t>
  </si>
  <si>
    <t xml:space="preserve">       - iparűzési adó állandó jelleggel végzett iparűzési tevékenység után </t>
  </si>
  <si>
    <t xml:space="preserve">       - iparűzési adó ideiglenes jelleggel végzett iparűzési tevék. után </t>
  </si>
  <si>
    <t>Gépjárműadónál biztosított kedvezmény összege</t>
  </si>
  <si>
    <t>Helyi adónál biztosított mentesség összege</t>
  </si>
  <si>
    <t>Gépjárműadónál biztosított mentesség összege</t>
  </si>
  <si>
    <t>Helyiségek, eszközök hasznosításából származó kedvezmény összege</t>
  </si>
  <si>
    <t>Helyiségek, eszközök hasznosításából származó mentesség összege</t>
  </si>
  <si>
    <t>Egyéb nyújtott kedvezmény vagy kölcsön elengedésének összege</t>
  </si>
  <si>
    <t xml:space="preserve">ÖSSZESEN </t>
  </si>
  <si>
    <t xml:space="preserve">Szöveges indokolás: </t>
  </si>
  <si>
    <t>KIMUTATÁS</t>
  </si>
  <si>
    <t>a kezességvállalásokból a kezesség érvényesíthetőségeig fennálló kötelezettségekről</t>
  </si>
  <si>
    <t xml:space="preserve">ezer Ft </t>
  </si>
  <si>
    <t xml:space="preserve">Kezességvállalás megnevezése </t>
  </si>
  <si>
    <t xml:space="preserve">10. sz. melléklet </t>
  </si>
  <si>
    <t>Prska Józsefné - Veresegyház és Vidéke Takarékszövetkezet-kölcsön</t>
  </si>
  <si>
    <t>Báder Béla - Veresegyház és Vidéke Takarékszövetkezet-kölcsön</t>
  </si>
  <si>
    <t xml:space="preserve">Veresegyház és Környéke Szennyvízközmű Társulás - OTP Bank - hitel </t>
  </si>
  <si>
    <t>1.</t>
  </si>
  <si>
    <t>Hulladékszállítási díj méltányossági alapon</t>
  </si>
  <si>
    <t xml:space="preserve"> - Az 1991. évi LXXXII. Tv. 8. § alapján a környezetvédelmi berendezésekre adható kedvezmény.</t>
  </si>
  <si>
    <t xml:space="preserve"> - Az 1991. évi LXXXII. Tv. 5. § (f) pontja alapján a mozgáskorlátozottakat megillető mentesség.</t>
  </si>
  <si>
    <t>Kedvezményesen bérbeadott helyiség</t>
  </si>
  <si>
    <t>Térítésmentesen bérbeadott, használatba adott helyiségek, közterületek</t>
  </si>
  <si>
    <t>5.Egyéb sajátos bevétel</t>
  </si>
  <si>
    <t xml:space="preserve">                  2.11. sz. melléklet</t>
  </si>
  <si>
    <t xml:space="preserve">A/I/1. Közhatalmi bevételek részletezése </t>
  </si>
  <si>
    <t xml:space="preserve">2.12. sz. melléklet </t>
  </si>
  <si>
    <t xml:space="preserve">A/I/2. Intézményi működési bevételek részletezése </t>
  </si>
  <si>
    <t>3.Int.működéshez kapcs. Bevételek</t>
  </si>
  <si>
    <t xml:space="preserve">4.Intézményi egyéb sajátos bevételek </t>
  </si>
  <si>
    <t>6.Működési kiadásokhoz kapcsolódó áfa visszatér.</t>
  </si>
  <si>
    <t>7.Kiszámlázott term.és szog. Áfa bevétele</t>
  </si>
  <si>
    <t>8.Értékesített tárgyi e. áfa bevétele</t>
  </si>
  <si>
    <t>9.Fordított áfa technikai számla</t>
  </si>
  <si>
    <t>2.13. sz. melléklet</t>
  </si>
  <si>
    <t xml:space="preserve">A/II/1. Helyi adó bevételek részletezése </t>
  </si>
  <si>
    <t>2.14. sz. melléklet</t>
  </si>
  <si>
    <t xml:space="preserve">A/II/3. Átengedett központi adók részletezése </t>
  </si>
  <si>
    <t xml:space="preserve">      2.15. sz. melléklet</t>
  </si>
  <si>
    <t>A/III/1. Normatív állami hozzájárulás részletezése</t>
  </si>
  <si>
    <t>Normatív állami támogatás</t>
  </si>
  <si>
    <t>1.Települési önk.üzemelt.ig.sport feladatai tám.</t>
  </si>
  <si>
    <t>2.Okmányirodák, gyámügyi ig.fa.alap-hozzáj.</t>
  </si>
  <si>
    <t>2.b okmányiroda műk. kiad.</t>
  </si>
  <si>
    <t>2.c gyámügyi ig. feladatok</t>
  </si>
  <si>
    <t>5.Lakott külterülettel kapcs. feladatok</t>
  </si>
  <si>
    <t>7.a Építésügyi ig. normatív hj.</t>
  </si>
  <si>
    <t>7.b Építésügyi ig. kiegészítő hj.</t>
  </si>
  <si>
    <t>10. Pénzbeli szoc. Juttatások</t>
  </si>
  <si>
    <t>14.a Bölcsödei ellátás</t>
  </si>
  <si>
    <t>15.a Óvoda 1-3. nevelési év</t>
  </si>
  <si>
    <t>15.b Ált.isk. 1-2. évfolyam</t>
  </si>
  <si>
    <t>15.b Ált.isk. 3. évfolyam</t>
  </si>
  <si>
    <t>15.b Ált.isk. 4. évfolyam</t>
  </si>
  <si>
    <t>15.b Ált.isk. 5-6. évfolyam</t>
  </si>
  <si>
    <t>15.b Ált.isk. 7-8. évfolyam</t>
  </si>
  <si>
    <t>15.c középfokú isk. 9-10. évfolyam</t>
  </si>
  <si>
    <t>15.c középfokú isk. 11-13. évfolyam</t>
  </si>
  <si>
    <t>15.d(1)felzárkóztató 9.évf.szakiskola,szakközépi.</t>
  </si>
  <si>
    <t>15.e(1)Alapfokú művészetokt. zeneművészeti ág</t>
  </si>
  <si>
    <t>15.e(1)Alapfokú művészetokt. képző-iparművész.</t>
  </si>
  <si>
    <t>15.g(1) 1-4.évf. napközis fogl.</t>
  </si>
  <si>
    <t>15.g(2) 5-8.évf. napközis/tanulósz. fogl.</t>
  </si>
  <si>
    <t>16.bac Fogyatékos gyermekek, tanulók</t>
  </si>
  <si>
    <t>16.bad Beszédfogyatékos gyermekek, tanulók</t>
  </si>
  <si>
    <t>16.bae A megismerő funkció v.viselkedés felj. S.n.i gyermekek, tanulók</t>
  </si>
  <si>
    <t xml:space="preserve">      2.16. sz. melléklet</t>
  </si>
  <si>
    <t>1.Kieg.tám. egyéb közokt.feladatokhoz</t>
  </si>
  <si>
    <t>2.Kieg.tám. szociális fa. Továbbképzés</t>
  </si>
  <si>
    <t>3.Kieg.tám. szociális fa. Segélyek ig.alapján</t>
  </si>
  <si>
    <t>4.Ingyenes intézményi étk.bölcsöde</t>
  </si>
  <si>
    <t xml:space="preserve">      2.17. sz. melléklet</t>
  </si>
  <si>
    <t xml:space="preserve">A/III/3. Központosított előirányzatok </t>
  </si>
  <si>
    <t xml:space="preserve">      2.18. sz. melléklet</t>
  </si>
  <si>
    <t>4.Műk.célú tám.ért.bev.TB alaptól</t>
  </si>
  <si>
    <t>5.Műk.célú tám.ért.bev.könyvtári érdekeltségnöv</t>
  </si>
  <si>
    <t>6.Műk.célú tám.ért.bev.közhasznúak tám.</t>
  </si>
  <si>
    <t xml:space="preserve">      2.19. sz. melléklet</t>
  </si>
  <si>
    <t>3.Mük.célra átvett pénzeszköz vállalkozásoktól</t>
  </si>
  <si>
    <t xml:space="preserve">      2.20. sz. melléklet</t>
  </si>
  <si>
    <t>1.Beruh.célú tám.ért.bev.kp.i kv.i sz. Fő tér I.ü.</t>
  </si>
  <si>
    <t>2.Beruh.célú tám.ért.bev.kp.i kv.i sz. P+R</t>
  </si>
  <si>
    <t>3.Beruh.célú tám.ért.bev.kp.i kv.i sz.Kerékpárút</t>
  </si>
  <si>
    <t>4.Beruh.célú tám.ért.bev.kp.i kv.i sz.Geoterm.</t>
  </si>
  <si>
    <t>5.Beruh.célú tám.ért.bev.Ligetek csapadék</t>
  </si>
  <si>
    <t xml:space="preserve">      2.21. sz. melléklet</t>
  </si>
  <si>
    <t xml:space="preserve">                 2.22. sz. melléklet</t>
  </si>
  <si>
    <t xml:space="preserve">                 2.23. sz. melléklet</t>
  </si>
  <si>
    <t>Erdőkertes</t>
  </si>
  <si>
    <t>Letkés</t>
  </si>
  <si>
    <t>Ruszin Nemzetiségi</t>
  </si>
  <si>
    <t>Hajdú Kft</t>
  </si>
  <si>
    <t>Kőrösik Kft</t>
  </si>
  <si>
    <t>Nvusz Immo</t>
  </si>
  <si>
    <t>HEDO</t>
  </si>
  <si>
    <t>Katonai Hagyományőrző E.</t>
  </si>
  <si>
    <t xml:space="preserve">Misszió Non-profit </t>
  </si>
  <si>
    <t>Református Egyház</t>
  </si>
  <si>
    <t>Ipolypásztó</t>
  </si>
  <si>
    <t>ÖNKORMÁNYZAT</t>
  </si>
  <si>
    <t>DMRV átemelő szivattyú rekonstrukció</t>
  </si>
  <si>
    <t>Szolgálati lakásépítés L&amp;H Stone</t>
  </si>
  <si>
    <t>Fő tér építés lezárása</t>
  </si>
  <si>
    <t>P+R park. szállítói finanszírozás miatt áthúzódó számla</t>
  </si>
  <si>
    <t>Pázmány u. építés</t>
  </si>
  <si>
    <t>Ráday u. Andrássy-Petőfi u. közötti szakasz</t>
  </si>
  <si>
    <t>Zúzottkő vásárlás</t>
  </si>
  <si>
    <t>Mogyoródi út építés</t>
  </si>
  <si>
    <t>Fő tér forgalmi jelzőlámpa beruházás</t>
  </si>
  <si>
    <t>91 utca tervezése</t>
  </si>
  <si>
    <t>Csapadék csatorna tanácsadás Gress-ing</t>
  </si>
  <si>
    <t>Pázmány u. Csapadék csatorna építés</t>
  </si>
  <si>
    <t>Ráday u. csapadék csatorna építés</t>
  </si>
  <si>
    <t>Mogyoródi u. csapadék csatorna építés</t>
  </si>
  <si>
    <t>Geotermikus közmű kiterjesztése új termlákút fúrásával</t>
  </si>
  <si>
    <t>Ligetek Csapadék csatorna építés</t>
  </si>
  <si>
    <t>Szellemi termékek vásárlása</t>
  </si>
  <si>
    <t>Ügyv.számtech. Eszk. Vásárlása, létesítése</t>
  </si>
  <si>
    <t>Borítékoló berendezés vásárlása</t>
  </si>
  <si>
    <t>Egyéb berendezések vásárlása</t>
  </si>
  <si>
    <t>Szobrok vásárlása Városháza épületébe</t>
  </si>
  <si>
    <t>Földterület vásárlás</t>
  </si>
  <si>
    <t>MKB Telek vásárlás</t>
  </si>
  <si>
    <t>Egyéb telek, ingatlan vásárlás</t>
  </si>
  <si>
    <t>Unitop Ligetek közvilágítás hálózat építés</t>
  </si>
  <si>
    <t>Szőlőfürt u. közviláglítás hálózat építés</t>
  </si>
  <si>
    <t>Rendezési tervek: Fő tér ivókút, Fő tér buszmegálló, Termálfürdő</t>
  </si>
  <si>
    <t>Református iskola építés (áthúzódó számla)</t>
  </si>
  <si>
    <t>Művelődési ház pályázatához gép, eszköz beszerzés</t>
  </si>
  <si>
    <t>Fő út 116. épületének felújítása</t>
  </si>
  <si>
    <t>Fő út 68. épületének felújítása</t>
  </si>
  <si>
    <t>Gamesz (finanszírozás)</t>
  </si>
  <si>
    <t>Többcélú Kistérségi Társulás</t>
  </si>
  <si>
    <t>Veresegyház Polgármesteri Hivatala</t>
  </si>
  <si>
    <t>Oktatási Bizottság kerete</t>
  </si>
  <si>
    <t xml:space="preserve">Veresegyházi Polgárőr Egyesület </t>
  </si>
  <si>
    <t>Civil szervezetek támogatása</t>
  </si>
  <si>
    <t>Egyéb sportegyesületek</t>
  </si>
  <si>
    <t>Március 15-i,október 23-i városi futóverseny</t>
  </si>
  <si>
    <t>Városi sport rendezvény</t>
  </si>
  <si>
    <t>Rendőrségi Alapítvány</t>
  </si>
  <si>
    <t>Bursa, Anyám Fekete Rózsa, Egyéb Alapítványok</t>
  </si>
  <si>
    <t>Városi Sportkör</t>
  </si>
  <si>
    <t>Drago Skorpiók Sportegyesület</t>
  </si>
  <si>
    <t>Egyéb külföldiek</t>
  </si>
  <si>
    <t>Katolikus templom belső rekonstrukció</t>
  </si>
  <si>
    <t>Sportpálya  műfüves kialakítása</t>
  </si>
  <si>
    <t xml:space="preserve">Költségvetési szervek költségvetési kiadási előirányzatai </t>
  </si>
  <si>
    <t>Költségvetési szerv</t>
  </si>
  <si>
    <t xml:space="preserve">Költségvetési szervek mindösszesen </t>
  </si>
  <si>
    <t>020000-1</t>
  </si>
  <si>
    <t>353000-1</t>
  </si>
  <si>
    <t>381101-1</t>
  </si>
  <si>
    <t>381103-1</t>
  </si>
  <si>
    <t>381104-1</t>
  </si>
  <si>
    <t>494000-1</t>
  </si>
  <si>
    <t>552001-1</t>
  </si>
  <si>
    <t>680001-1</t>
  </si>
  <si>
    <t>692000-1</t>
  </si>
  <si>
    <t>811000-1</t>
  </si>
  <si>
    <t>812000-1</t>
  </si>
  <si>
    <t>813000-1</t>
  </si>
  <si>
    <t>890441-1</t>
  </si>
  <si>
    <t>890443-1</t>
  </si>
  <si>
    <t>910411-1</t>
  </si>
  <si>
    <t>932911-1</t>
  </si>
  <si>
    <t>960302-1</t>
  </si>
  <si>
    <t>869041-1</t>
  </si>
  <si>
    <t>869042-1</t>
  </si>
  <si>
    <t>562912-1</t>
  </si>
  <si>
    <t>851011-1</t>
  </si>
  <si>
    <t>851012-1</t>
  </si>
  <si>
    <t>562913-1</t>
  </si>
  <si>
    <t>852011-1</t>
  </si>
  <si>
    <t>855911-1</t>
  </si>
  <si>
    <t>910121-1</t>
  </si>
  <si>
    <t>931102-1</t>
  </si>
  <si>
    <t>852031-1</t>
  </si>
  <si>
    <t>853114-1</t>
  </si>
  <si>
    <t>853234-1</t>
  </si>
  <si>
    <t>900400-1</t>
  </si>
  <si>
    <t>910122-1</t>
  </si>
  <si>
    <t>910123-1</t>
  </si>
  <si>
    <t>3.11. sz. melléklet</t>
  </si>
  <si>
    <t>3.12. sz. melléklet</t>
  </si>
  <si>
    <t>3.13. sz. melléklet</t>
  </si>
  <si>
    <t>3.14. sz. melléklet</t>
  </si>
  <si>
    <t>Polgármesteri  Hivatala</t>
  </si>
  <si>
    <t xml:space="preserve">Az önkormányzat saját bevételeinek és az adósságot keletkeztető ügyleteiből eredő fizetési kötelezettségének bemutatása*  </t>
  </si>
  <si>
    <t xml:space="preserve">Helyi adók </t>
  </si>
  <si>
    <t>Osztalék, koncssziós díj, hozambevétel</t>
  </si>
  <si>
    <t>Bírság-, pótlék- és díjbevétel</t>
  </si>
  <si>
    <t>Kezességvállalással kapcsolatos megtérülés</t>
  </si>
  <si>
    <t>Saját bevételek összesen</t>
  </si>
  <si>
    <t>Hitelviszonyt megtestesítő értékpapír</t>
  </si>
  <si>
    <t xml:space="preserve">Adott váltó (kamat nélkül) </t>
  </si>
  <si>
    <t>Pénzügyi lízing tőkerész hátralévő összege</t>
  </si>
  <si>
    <t xml:space="preserve">Legalább 365 nap időtartamú halasztott fizetés, részletfizetés még ki nem fizett ellenértéke </t>
  </si>
  <si>
    <t xml:space="preserve">Kezességvállalásból eredő fizetési kötelezettség </t>
  </si>
  <si>
    <t xml:space="preserve">Fizetési kötelezettség összesen </t>
  </si>
  <si>
    <t xml:space="preserve">* Az államháztartásról szóló 2011. évi CXCV. törvény 23. § (2) bekezdés g) pontja alapján </t>
  </si>
  <si>
    <t>5.ÁH.belülre/kívűlre továbbsz.belf.szolg. működési</t>
  </si>
  <si>
    <t xml:space="preserve"> -pedagógus továbbk.tám</t>
  </si>
  <si>
    <t xml:space="preserve"> -osztályfőnöki pótlék kieg.</t>
  </si>
  <si>
    <t xml:space="preserve"> -kedvezményes óvodai, iskolai étk.tám.</t>
  </si>
  <si>
    <t xml:space="preserve"> -tanulók ingyenes tankönyv tám.</t>
  </si>
  <si>
    <t xml:space="preserve"> -szakmai,tanügyigazg.infromatikai feladatok tám.</t>
  </si>
  <si>
    <t>1.Műk.c.tám.ért.bev.kp.kv.i sz.Műv.H.pályázat</t>
  </si>
  <si>
    <t>2.Műk.c.tám.ért.bev.kp.kv.i sz."Angyalvár"pály.</t>
  </si>
  <si>
    <t>3.Műk.c.tám.ért.bev.önk.kv.i sz.től zeneisk. Tagint.</t>
  </si>
  <si>
    <t>1.Mük.c. átvett pénze. Non profit szervtől régi csat.</t>
  </si>
  <si>
    <t>2.Mük.c. átv.pénzeszköz lakosságtól perselypénz</t>
  </si>
  <si>
    <t>3.Felh.átv.pe.háztartásoktól csatorna,egyéb közmű</t>
  </si>
  <si>
    <t>4.Felhalmozásra átvett pe.váll.tól  gázátadó</t>
  </si>
  <si>
    <t>Lakosság kezességvállalásból</t>
  </si>
  <si>
    <t>Telekvásárlási kölcsön</t>
  </si>
  <si>
    <t>Szennyvízközmű T. Részére fejl. hányad átadása</t>
  </si>
  <si>
    <t>Görög Katolikus templom Gödöllő</t>
  </si>
  <si>
    <t>810411-1</t>
  </si>
  <si>
    <t>KÖLCSEY FERENC KÖNYVTÁR                                                                                                                             2.10. melléklet</t>
  </si>
  <si>
    <t>VÁCI MIHÁLY MŰVELŐDÉSI HÁZ                                                                                                                        2.9. melléklet</t>
  </si>
  <si>
    <t>FABRICZIUS JÓZSEF GIMNÁZIUM ÉS KERESKEDELMI SZAKKÖZÉPISKOLA                                                         2.8. melléklet</t>
  </si>
  <si>
    <t>LISZNYAY SZABÓ GÁBOR ZENEISKOLA                                                                                                             2.7. melléklet</t>
  </si>
  <si>
    <t>FABRICZIUS JÓZSEF ÁLTALÁNOS ISKOLA                                                                                                                                                                                    2.6. melléklet</t>
  </si>
  <si>
    <t>KÉZ A KÉZBEN ÓVODA                                                                                                                                        2.5. melléklet</t>
  </si>
  <si>
    <t>MESELIGET BÖLCSŐDE                                                                                                                                        2.4. melléklet</t>
  </si>
  <si>
    <t>MINDÖSSZESEN</t>
  </si>
  <si>
    <t>Veresegyház, 2012. február 9.</t>
  </si>
  <si>
    <t xml:space="preserve">     Veresegyház Város Önkormányzat 2012. évi bevételi előirányzatai összesen</t>
  </si>
  <si>
    <t>Veresegyház Város Önkormányzat 2012. évi kiadási előirányzatai összesen</t>
  </si>
  <si>
    <t>889101-1</t>
  </si>
  <si>
    <t>889109-1</t>
  </si>
  <si>
    <t>562920-1</t>
  </si>
  <si>
    <t xml:space="preserve">MESELIGET BÖLCSŐDE                                                                                                                                                        3.4. sz. melléklet </t>
  </si>
  <si>
    <t xml:space="preserve">FABRICZIUS JÓZSEF ÁLTALÁNOS ISKOLA                                                                                                                                                                                                            </t>
  </si>
  <si>
    <t xml:space="preserve">KÉZ A KÉZBEN ÓVODA                                                                                                                                                     </t>
  </si>
  <si>
    <t>3.5.sz. melléklet</t>
  </si>
  <si>
    <t>3.6.sz. melléklet</t>
  </si>
  <si>
    <t xml:space="preserve">LISZNYAY SZABÓ GÁBOR ZENEISKOLA                                                                                                                           </t>
  </si>
  <si>
    <t>3.7.sz. melléklet</t>
  </si>
  <si>
    <t xml:space="preserve">FABRICZIUS JÓZSEF GIMNÁZIUM ÉS KERESKEDELMI SZAKKÖZÉPISKOLA                                                                    </t>
  </si>
  <si>
    <t xml:space="preserve">  3.8. sz. melléklet </t>
  </si>
  <si>
    <t>841192-2</t>
  </si>
  <si>
    <t xml:space="preserve">VÁCI MIHÁLY MŰVELŐDÉSI HÁZ                                                                                                                                          </t>
  </si>
  <si>
    <t>3.9.sz. meléklet</t>
  </si>
  <si>
    <t xml:space="preserve">KÖLCSEY FERENC KÖNYVTÁR                                                                                                                                            </t>
  </si>
  <si>
    <t xml:space="preserve"> 3.10. sz. melléklet </t>
  </si>
  <si>
    <t xml:space="preserve">16.1 számú melléklet </t>
  </si>
  <si>
    <t>EU-s projekt címe: Veresegyházi Geotermikus közmű kiépítése új termálkút fúrásával</t>
  </si>
  <si>
    <t>Projekt azonosítója: KMOP-3.3.3-09-2010-0003</t>
  </si>
  <si>
    <t xml:space="preserve">Bevételek </t>
  </si>
  <si>
    <t>Saját erő</t>
  </si>
  <si>
    <t>Saját erőből központi támogatás</t>
  </si>
  <si>
    <t xml:space="preserve">EU-s forrás </t>
  </si>
  <si>
    <t xml:space="preserve">Társfinanszírozás </t>
  </si>
  <si>
    <t xml:space="preserve">Hitel </t>
  </si>
  <si>
    <t xml:space="preserve">Egyéb forrás </t>
  </si>
  <si>
    <t xml:space="preserve">Bevételek összesen </t>
  </si>
  <si>
    <t xml:space="preserve">Kiadások </t>
  </si>
  <si>
    <t>PORCIÓ építés</t>
  </si>
  <si>
    <t>Városfejlesztő projektm.</t>
  </si>
  <si>
    <t>Csíki műszaki ell.</t>
  </si>
  <si>
    <t xml:space="preserve">Kiadások összesen </t>
  </si>
  <si>
    <t xml:space="preserve">16.2 számú melléklet </t>
  </si>
  <si>
    <t>EU-s projekt címe: Kerékpárforgalmi hálózat fejlesztése Veresegyházon</t>
  </si>
  <si>
    <t>Projekt azonosítója: KMOP-2.1.2-09-2009-0031</t>
  </si>
  <si>
    <t xml:space="preserve">16.3 számú melléklet </t>
  </si>
  <si>
    <t>EU-s projekt címe: A hatékony módválsztás elősegítése:P+R és B+R fejlesztések megvalósítása a fővárosi agglomerációban -                                                                                                         Veresegyház MÁV állomás</t>
  </si>
  <si>
    <t>Projekt azonosítója: KMOP-2.3.1/C-08-2009-0009</t>
  </si>
  <si>
    <t>FŐKERT szállítói fin.</t>
  </si>
  <si>
    <t xml:space="preserve">16.4 számú melléklet </t>
  </si>
  <si>
    <t>EU-s projekt címe: Veresegyház Városközpont fejlesztése II.ütem</t>
  </si>
  <si>
    <t>Projekt azonosítója: KMOP-5.2.1/B-2f-2009-0016</t>
  </si>
  <si>
    <t xml:space="preserve">16.5 számú melléklet </t>
  </si>
  <si>
    <t>EU-s projekt címe: Változunk - Változzunk Munkahelyi életmód</t>
  </si>
  <si>
    <t>Projekt azonosítója: TÁMOP-6.1.2/A-09/1-KMR-2010-0393</t>
  </si>
  <si>
    <t xml:space="preserve">16.6 számú melléklet </t>
  </si>
  <si>
    <t xml:space="preserve">16.7 számú melléklet </t>
  </si>
  <si>
    <t>EU-s projekt címe: Veresegyházi Meseliget Bölcsöde kapacitásnövelése</t>
  </si>
  <si>
    <t>Projekt azonosítója: KMOP-4.5.2-09-2009-0005</t>
  </si>
  <si>
    <t>EU-s projekt címe: Veresegyház Liget városrész csapadékcsatornázása</t>
  </si>
  <si>
    <t>Projekt azonosítója: KMOP-3.3.1/B-10-2010-0019.</t>
  </si>
  <si>
    <t>Beruházás, építés</t>
  </si>
  <si>
    <t>2.2. melléklet</t>
  </si>
  <si>
    <t>889101-6</t>
  </si>
  <si>
    <t xml:space="preserve">Bölcsődei ellátás </t>
  </si>
  <si>
    <t xml:space="preserve">A/IV. Támogatásértékű működési bevételek </t>
  </si>
  <si>
    <t xml:space="preserve">A/V. Államháztartáson kívülről átvett működési célú pénzeszközök </t>
  </si>
  <si>
    <t xml:space="preserve">B/III. Támogatásértékűfelhalmozási bevételek </t>
  </si>
  <si>
    <t xml:space="preserve">B/IV. Államháztartáson kívülről átvett felhalmozási célú pénzeszközök </t>
  </si>
  <si>
    <t>6.Beruh.célú tám.ért.bev. Bölcsőde építés</t>
  </si>
  <si>
    <t>adatok: ezer Ft-ban</t>
  </si>
  <si>
    <t>tárgyév 2012.</t>
  </si>
  <si>
    <t>2013.</t>
  </si>
  <si>
    <t>2014.</t>
  </si>
  <si>
    <t>2015.</t>
  </si>
  <si>
    <t>2016.</t>
  </si>
  <si>
    <t>2017.</t>
  </si>
  <si>
    <t>2018.</t>
  </si>
  <si>
    <t>2019.</t>
  </si>
  <si>
    <t>2020.</t>
  </si>
  <si>
    <t>2021.</t>
  </si>
  <si>
    <t>2022.</t>
  </si>
  <si>
    <t>2023.</t>
  </si>
  <si>
    <t>2024.</t>
  </si>
  <si>
    <t>2025.</t>
  </si>
  <si>
    <t>2026.</t>
  </si>
  <si>
    <t>2027.</t>
  </si>
  <si>
    <t>2028.</t>
  </si>
  <si>
    <t>2029.</t>
  </si>
  <si>
    <t>2030.</t>
  </si>
  <si>
    <t>2031.</t>
  </si>
  <si>
    <t>összesen</t>
  </si>
  <si>
    <t xml:space="preserve">Önkorm.-i vagyon, vagyoni értékű jog értékesít. Hasznosításából sz. bevét. </t>
  </si>
  <si>
    <t xml:space="preserve">Tárgyi eszköz, immateriális jószág, részvény, részesedés vállalat értékesítés , privatizációból származó bevétel </t>
  </si>
  <si>
    <t>Saját bevételek50 %-a</t>
  </si>
  <si>
    <t>Előző években keletkezett tárgyévet terhelő fizetési kötelelezettség</t>
  </si>
  <si>
    <t>Felvett, átvállalt hitel aktuális tőketartozása</t>
  </si>
  <si>
    <t>Felvett, átvállalt kölcsön aktuális tőketartozása</t>
  </si>
  <si>
    <t>,</t>
  </si>
  <si>
    <t>Tárgyévben keletkezett , tárgyévet terhelő fizetési kötelezettség</t>
  </si>
  <si>
    <t>Fizetési kötelezettséggel csökkentett saját bevétel</t>
  </si>
  <si>
    <t>** A hitelt kiváltó hitel figyelembevételével összeállított tábla</t>
  </si>
  <si>
    <t>Hitelt kiváltó hitel</t>
  </si>
  <si>
    <t>VERESEGYHÁZ VÁROS ÖNKORMÁNYZATA</t>
  </si>
  <si>
    <t>CÍMREND</t>
  </si>
  <si>
    <t>Cím szám</t>
  </si>
  <si>
    <t xml:space="preserve">Alcím szám </t>
  </si>
  <si>
    <t>Jogcím csop. szám</t>
  </si>
  <si>
    <t>Jogcím szám</t>
  </si>
  <si>
    <t>Előir. csop. szám</t>
  </si>
  <si>
    <t>Kiemelt előir.-szám</t>
  </si>
  <si>
    <t>Cím név</t>
  </si>
  <si>
    <t>Alcímnév</t>
  </si>
  <si>
    <t>Jogcím csop. név</t>
  </si>
  <si>
    <t>Jogcím név</t>
  </si>
  <si>
    <t>Előir. csop. név</t>
  </si>
  <si>
    <t>Kiemelt előirányzat neve</t>
  </si>
  <si>
    <t xml:space="preserve">Szakfeladat neve (pl. utak, segélyek, városgazdálkodás) </t>
  </si>
  <si>
    <t>Működési kiadás</t>
  </si>
  <si>
    <t>Személyi juttatás</t>
  </si>
  <si>
    <t>Munkáltatót terhelő járulékok</t>
  </si>
  <si>
    <t>Dologi kiadás</t>
  </si>
  <si>
    <t>Ellátottak juttatásai</t>
  </si>
  <si>
    <t>Felhalmozási kiadás</t>
  </si>
  <si>
    <t>Beruházás</t>
  </si>
  <si>
    <t>Felújítás</t>
  </si>
  <si>
    <t>Pénzforgalom nélküli kiadás</t>
  </si>
  <si>
    <t>Tartalék</t>
  </si>
  <si>
    <t>Általános</t>
  </si>
  <si>
    <t>Cél</t>
  </si>
  <si>
    <t>Működési célú</t>
  </si>
  <si>
    <t>Felhalmozási célú</t>
  </si>
  <si>
    <t>Függő kiadás</t>
  </si>
  <si>
    <t xml:space="preserve">Szakfeladat neve (pl.önkormányzati igazgatás,önkormányzat vállalkozási tev.) </t>
  </si>
  <si>
    <t>Működési bevétel</t>
  </si>
  <si>
    <t>Intézményi működési bevétel</t>
  </si>
  <si>
    <t>Működési célú pe.átvétel ÁH kívülről</t>
  </si>
  <si>
    <t>Támogatás értékű működési bevétel</t>
  </si>
  <si>
    <t>Felhalmozási bevételek</t>
  </si>
  <si>
    <t>Támogatás értékű felhalmozási bevétel</t>
  </si>
  <si>
    <t>Felhalmozási célú pe.átvétel ÁH kívülről</t>
  </si>
  <si>
    <t>Pénzforgalom nélküli bevételek</t>
  </si>
  <si>
    <t>Függő bevételek</t>
  </si>
  <si>
    <t>18.1 melléklet</t>
  </si>
  <si>
    <t>Gamesz</t>
  </si>
  <si>
    <t>Iskola</t>
  </si>
  <si>
    <t>Óvoda</t>
  </si>
  <si>
    <t>Zeneiskola</t>
  </si>
  <si>
    <t>Gimnázium</t>
  </si>
  <si>
    <t>Bölcsőde</t>
  </si>
  <si>
    <t>Művelődési ház</t>
  </si>
  <si>
    <t xml:space="preserve">Veresegyház Város Önkormányzat </t>
  </si>
  <si>
    <t>Egyéb működési kiadás</t>
  </si>
  <si>
    <t>Egyébfelhalmozási kiadás</t>
  </si>
  <si>
    <t>Kölcsönök</t>
  </si>
  <si>
    <t>Kölcsön nyújtása</t>
  </si>
  <si>
    <t>Kölcsön törlesztése</t>
  </si>
  <si>
    <t xml:space="preserve">Szabad pénzeszköz betétként való elhelyezése </t>
  </si>
  <si>
    <t>Értékpapírok vásárlása</t>
  </si>
  <si>
    <t>Hitel törlesztése, kötvények beváltása</t>
  </si>
  <si>
    <t>18.2 melléklet</t>
  </si>
  <si>
    <t>Könyvtár</t>
  </si>
  <si>
    <t>Sajátos bevételek</t>
  </si>
  <si>
    <t>Központi költségvetéstől kapott támogatás</t>
  </si>
  <si>
    <t>Felhalmozási és tőke j. bevétel</t>
  </si>
  <si>
    <t>Kapott kölcsön</t>
  </si>
  <si>
    <t>Kölcsönök visszatérülése</t>
  </si>
  <si>
    <t>Bevételek visszavonása</t>
  </si>
  <si>
    <t>Kv.hiány belső finanszírozása</t>
  </si>
  <si>
    <t>Előző évek vállalkozási maradványa</t>
  </si>
  <si>
    <t>Előző évek pénzmaradványa</t>
  </si>
  <si>
    <t>Kv.hiánykülső finanszírozása</t>
  </si>
  <si>
    <t>Értékpapírok  kibocsátása</t>
  </si>
  <si>
    <t>Hitel, kölcsön felvétele</t>
  </si>
  <si>
    <t>Eredeti éves költségvetés kiadási előirányzat  10  %-a:     ......................... eFt</t>
  </si>
  <si>
    <t>30 napon túli</t>
  </si>
  <si>
    <t>kölcsönadó</t>
  </si>
  <si>
    <t>felvett (nyitó)            hitel-kölcsön   összege  Ft</t>
  </si>
  <si>
    <t>kamat</t>
  </si>
  <si>
    <t>visszafizetés  várható ideje</t>
  </si>
  <si>
    <t>(részlet)               visszafizetés                        napja</t>
  </si>
  <si>
    <t xml:space="preserve"> 2011.évben visszafizetett összeg  Ft</t>
  </si>
  <si>
    <t>hitel-kölcsön állománya   Ft</t>
  </si>
  <si>
    <t>fkv.        számla</t>
  </si>
  <si>
    <t>kötvény év végi állománya a devizaértékelés utáni összeget mutatja  2011.12.31</t>
  </si>
  <si>
    <t>K &amp; H</t>
  </si>
  <si>
    <t>6 havi LIBOR +1,9%</t>
  </si>
  <si>
    <t>n.évente</t>
  </si>
  <si>
    <t>20.év</t>
  </si>
  <si>
    <t>2010.04.01től-2028.03.31</t>
  </si>
  <si>
    <t>K &amp; H (Volksbank)</t>
  </si>
  <si>
    <t>2010.01.01től-2028.01.01</t>
  </si>
  <si>
    <t>OTP</t>
  </si>
  <si>
    <t>6 havi LIBOR +2%</t>
  </si>
  <si>
    <t>2010.04.01től- 2028.03.05</t>
  </si>
  <si>
    <t>Takarék</t>
  </si>
  <si>
    <t>hosszúlejáratú</t>
  </si>
  <si>
    <t>jegybanki + 2%</t>
  </si>
  <si>
    <t>2010.03.  20-tól</t>
  </si>
  <si>
    <t>havonta</t>
  </si>
  <si>
    <t>Gödöllő Coop</t>
  </si>
  <si>
    <t>VIBER út.ktge is</t>
  </si>
  <si>
    <t>Kéri József DR</t>
  </si>
  <si>
    <t>100 mil szerződés</t>
  </si>
  <si>
    <t>MISSZIÓ-HELATH</t>
  </si>
  <si>
    <t>JEGYBANKI</t>
  </si>
  <si>
    <t>OTP folyószla</t>
  </si>
  <si>
    <t>OTP mbér</t>
  </si>
  <si>
    <t>TRAVILL</t>
  </si>
  <si>
    <t>2.mód</t>
  </si>
  <si>
    <t>800mil szerződés</t>
  </si>
  <si>
    <t>2011.12.15;16,2011.12.28</t>
  </si>
  <si>
    <t>UniCredit Bank</t>
  </si>
  <si>
    <t>2012.04.14-2031.04.14</t>
  </si>
  <si>
    <t>fejlesztési</t>
  </si>
  <si>
    <t>Veresegyház,2012.január 31.</t>
  </si>
  <si>
    <t>Hitelek-kötvények állománya</t>
  </si>
  <si>
    <t xml:space="preserve">HITELEK ÁLLOMÁNYA </t>
  </si>
  <si>
    <t>2011. 12. 31-ÉN</t>
  </si>
  <si>
    <t>Több éves kihatással járó döntések</t>
  </si>
  <si>
    <t xml:space="preserve">  számszerűsítése</t>
  </si>
  <si>
    <t xml:space="preserve">kamattal együtt </t>
  </si>
  <si>
    <t xml:space="preserve">                </t>
  </si>
  <si>
    <t xml:space="preserve">     Ezer Ft-ban</t>
  </si>
  <si>
    <t xml:space="preserve">2013. év </t>
  </si>
  <si>
    <t>2014. év</t>
  </si>
  <si>
    <t xml:space="preserve">2015. év </t>
  </si>
  <si>
    <t>2016. év</t>
  </si>
  <si>
    <t>2017. év</t>
  </si>
  <si>
    <t xml:space="preserve">2017. év után </t>
  </si>
  <si>
    <t>Hitel törlesztés</t>
  </si>
  <si>
    <t>Kötvénybeváltás kiadásai                          2028.I</t>
  </si>
  <si>
    <t>Kötvénybeváltás kiadásai                         2028.II</t>
  </si>
  <si>
    <t>Kötvénybeváltás kiadásai                         2028.III</t>
  </si>
  <si>
    <t>UNICREDIT Bank termál fejlesztési hitel</t>
  </si>
  <si>
    <t>Veresegyház és Takarékszövetkezet (199mil)</t>
  </si>
  <si>
    <t>Veresegyház Ligetek csapadékcsatorna beruházás</t>
  </si>
  <si>
    <t>………..…………… beruházás</t>
  </si>
  <si>
    <t xml:space="preserve">………..…………… felújítás </t>
  </si>
  <si>
    <t>……. pénzügyi lízingből eredő kötelezettség</t>
  </si>
  <si>
    <t xml:space="preserve">13.sz. melléklet </t>
  </si>
  <si>
    <t>EU. FINASZÍROZÁSSAL MEGVALÓSULÓ PROJEKTEK</t>
  </si>
  <si>
    <t>Veresegyház Város Mindösszesen</t>
  </si>
  <si>
    <t xml:space="preserve">14. sz. melléklet </t>
  </si>
  <si>
    <t xml:space="preserve">   2012. évi  ELŐIRÁNYZAT-FELHASZNÁLÁSI TERV</t>
  </si>
  <si>
    <t xml:space="preserve">Hónap </t>
  </si>
  <si>
    <t xml:space="preserve">Költségvetési </t>
  </si>
  <si>
    <t xml:space="preserve">Kötvény </t>
  </si>
  <si>
    <t>Pénzmaradvány igénybevétel</t>
  </si>
  <si>
    <t>Összes</t>
  </si>
  <si>
    <t xml:space="preserve">Bevétel </t>
  </si>
  <si>
    <t>Kiadás</t>
  </si>
  <si>
    <t xml:space="preserve">Felvétel </t>
  </si>
  <si>
    <t xml:space="preserve">Törlesztés </t>
  </si>
  <si>
    <t>Kibocsátás</t>
  </si>
  <si>
    <t xml:space="preserve">Beváltás 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</si>
  <si>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</si>
  <si>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</si>
  <si>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</si>
  <si>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</si>
  <si>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</si>
  <si>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</si>
  <si>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</si>
  <si>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</si>
  <si>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</si>
  <si>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</si>
  <si>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</si>
  <si>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 xml:space="preserve">December </t>
  </si>
  <si>
    <t>A kiadásból finanszírozás GAMESZ:</t>
  </si>
  <si>
    <t xml:space="preserve">14.1. sz. melléklet </t>
  </si>
  <si>
    <t>Veresegyház Városi Önkormányzat</t>
  </si>
  <si>
    <t>14.2.sz.melléklet</t>
  </si>
  <si>
    <t>Polgármesteri Hivatala</t>
  </si>
  <si>
    <t>bevételből finanszírozás</t>
  </si>
  <si>
    <t>KÖLTSÉGVETÉSI INTÉZMÉNYEK</t>
  </si>
  <si>
    <t>2012. ÉVI   ELŐIRÁNYZAT FELHASZNÁLÁSI TERV</t>
  </si>
  <si>
    <t>Intézmények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</si>
  <si>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</si>
  <si>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</si>
  <si>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</si>
  <si>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</si>
  <si>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</si>
  <si>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</si>
  <si>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</si>
  <si>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</si>
  <si>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</si>
  <si>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</si>
  <si>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</si>
  <si>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</si>
  <si>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Bevételek</t>
  </si>
  <si>
    <t>FABRICZIUS JÓZSEF ÁLTALÁNOS ISKOLA</t>
  </si>
  <si>
    <t>Kiadások</t>
  </si>
  <si>
    <t>FINANSZÍROZÁSI IGÉNY</t>
  </si>
  <si>
    <t>Veresegyház, 2012.február 10</t>
  </si>
  <si>
    <t>14.3.sz.melléklet</t>
  </si>
  <si>
    <t>869045-1</t>
  </si>
  <si>
    <t>Kábítószer megelőzés programjai</t>
  </si>
  <si>
    <t>Kulturális músorok szervezése</t>
  </si>
  <si>
    <t>Kulturális rendezvények szervezése</t>
  </si>
  <si>
    <t>Álomhegyi záportározó mederkotrás</t>
  </si>
  <si>
    <t>Medveotthon WC, pelenkázó építése</t>
  </si>
  <si>
    <t>Medveotthon útépítés befejezése a kifutó déli oldalán</t>
  </si>
  <si>
    <t>11. melléklet</t>
  </si>
  <si>
    <t>Foglakoztatást segítő támogatás</t>
  </si>
  <si>
    <t xml:space="preserve">2012. ÉV </t>
  </si>
  <si>
    <t xml:space="preserve">Travill hitel </t>
  </si>
  <si>
    <t>Veresegyház, 2012. 02. 22.</t>
  </si>
  <si>
    <t>V. Egyéb működési kiadások (intézm.finanszírozás nélkül)</t>
  </si>
  <si>
    <t>Veresegyház, 2012. február 27.</t>
  </si>
  <si>
    <t>Veresegyház, 2012. 02. 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</si>
</sst>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F_t_-;\-* #,##0.00\ _F_t_-;_-* &quot;-&quot;??\ _F_t_-;_-@_-"/>
    <numFmt numFmtId="164" formatCode="[$€-2]\ #,##0.00"/>
    <numFmt numFmtId="165" formatCode="[$CHF-1407]\ #,##0"/>
    <numFmt numFmtId="166" formatCode="_-* #,##0\ _F_t_-;\-* #,##0\ _F_t_-;_-* &quot;-&quot;??\ _F_t_-;_-@_-"/>
  </numFmts>
  <fonts count="51" x14ac:knownFonts="1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charset val="238"/>
    </font>
    <font>
      <sz val="9"/>
      <name val="Arial"/>
      <family val="2"/>
      <charset val="238"/>
    </font>
    <font>
      <b/>
      <sz val="7"/>
      <name val="Arial CE"/>
      <charset val="238"/>
    </font>
    <font>
      <sz val="7"/>
      <name val="Arial CE"/>
      <charset val="238"/>
    </font>
    <font>
      <b/>
      <i/>
      <sz val="12"/>
      <name val="Arial CE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sz val="8"/>
      <color theme="1"/>
      <name val="Arial CE"/>
      <charset val="238"/>
    </font>
    <font>
      <sz val="12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7"/>
      <name val="Arial"/>
      <family val="2"/>
      <charset val="238"/>
    </font>
    <font>
      <i/>
      <sz val="7"/>
      <name val="Arial"/>
      <family val="2"/>
      <charset val="238"/>
    </font>
    <font>
      <i/>
      <sz val="8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9"/>
      <name val="Arial CE"/>
      <charset val="238"/>
    </font>
    <font>
      <b/>
      <sz val="7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61">
    <xf numFmtId="0" fontId="0" fillId="0" borderId="0" xfId="0"/>
    <xf numFmtId="0" fontId="5" fillId="0" borderId="0" xfId="0" applyFont="1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8" fillId="0" borderId="0" xfId="0" applyFont="1"/>
    <xf numFmtId="0" fontId="6" fillId="0" borderId="0" xfId="0" applyFont="1"/>
    <xf numFmtId="0" fontId="2" fillId="0" borderId="0" xfId="0" applyFont="1"/>
    <xf numFmtId="0" fontId="1" fillId="0" borderId="0" xfId="0" applyFont="1" applyBorder="1"/>
    <xf numFmtId="0" fontId="0" fillId="2" borderId="0" xfId="0" applyFill="1" applyBorder="1"/>
    <xf numFmtId="0" fontId="10" fillId="0" borderId="0" xfId="0" applyFont="1"/>
    <xf numFmtId="0" fontId="7" fillId="0" borderId="0" xfId="0" applyFont="1"/>
    <xf numFmtId="0" fontId="11" fillId="0" borderId="0" xfId="0" applyFont="1" applyBorder="1"/>
    <xf numFmtId="0" fontId="0" fillId="0" borderId="0" xfId="0" applyBorder="1" applyAlignment="1">
      <alignment horizontal="right"/>
    </xf>
    <xf numFmtId="0" fontId="9" fillId="0" borderId="0" xfId="0" applyFont="1" applyBorder="1"/>
    <xf numFmtId="0" fontId="0" fillId="0" borderId="0" xfId="0" applyAlignment="1">
      <alignment horizontal="centerContinuous"/>
    </xf>
    <xf numFmtId="0" fontId="0" fillId="0" borderId="0" xfId="0" applyAlignment="1">
      <alignment horizontal="center"/>
    </xf>
    <xf numFmtId="0" fontId="10" fillId="0" borderId="0" xfId="0" applyFont="1" applyBorder="1"/>
    <xf numFmtId="0" fontId="0" fillId="2" borderId="3" xfId="0" applyFill="1" applyBorder="1"/>
    <xf numFmtId="0" fontId="9" fillId="0" borderId="3" xfId="0" applyFont="1" applyBorder="1"/>
    <xf numFmtId="0" fontId="0" fillId="0" borderId="3" xfId="0" applyBorder="1"/>
    <xf numFmtId="0" fontId="1" fillId="0" borderId="3" xfId="0" applyFont="1" applyBorder="1"/>
    <xf numFmtId="0" fontId="1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13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8" fillId="0" borderId="4" xfId="0" applyFont="1" applyBorder="1" applyAlignment="1">
      <alignment horizontal="left"/>
    </xf>
    <xf numFmtId="0" fontId="18" fillId="0" borderId="4" xfId="0" applyFont="1" applyBorder="1" applyAlignment="1">
      <alignment horizontal="left" wrapText="1"/>
    </xf>
    <xf numFmtId="0" fontId="18" fillId="0" borderId="3" xfId="0" applyFont="1" applyBorder="1" applyAlignment="1">
      <alignment horizontal="center"/>
    </xf>
    <xf numFmtId="0" fontId="15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left" wrapText="1"/>
    </xf>
    <xf numFmtId="0" fontId="12" fillId="0" borderId="3" xfId="0" applyFont="1" applyBorder="1"/>
    <xf numFmtId="0" fontId="13" fillId="0" borderId="3" xfId="0" applyFont="1" applyBorder="1"/>
    <xf numFmtId="0" fontId="0" fillId="0" borderId="4" xfId="0" applyBorder="1" applyAlignment="1">
      <alignment horizontal="center"/>
    </xf>
    <xf numFmtId="16" fontId="12" fillId="0" borderId="3" xfId="0" applyNumberFormat="1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/>
    </xf>
    <xf numFmtId="16" fontId="12" fillId="0" borderId="3" xfId="0" applyNumberFormat="1" applyFont="1" applyBorder="1" applyAlignment="1">
      <alignment wrapText="1"/>
    </xf>
    <xf numFmtId="0" fontId="13" fillId="2" borderId="3" xfId="0" applyFont="1" applyFill="1" applyBorder="1"/>
    <xf numFmtId="0" fontId="12" fillId="0" borderId="3" xfId="0" applyFont="1" applyBorder="1" applyAlignment="1">
      <alignment wrapText="1"/>
    </xf>
    <xf numFmtId="0" fontId="13" fillId="2" borderId="3" xfId="0" applyFont="1" applyFill="1" applyBorder="1" applyAlignment="1">
      <alignment vertical="center" wrapText="1"/>
    </xf>
    <xf numFmtId="0" fontId="12" fillId="2" borderId="3" xfId="0" applyFont="1" applyFill="1" applyBorder="1"/>
    <xf numFmtId="0" fontId="14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wrapText="1"/>
    </xf>
    <xf numFmtId="0" fontId="13" fillId="0" borderId="3" xfId="0" applyFont="1" applyBorder="1" applyAlignment="1">
      <alignment vertical="center"/>
    </xf>
    <xf numFmtId="0" fontId="0" fillId="0" borderId="6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7" xfId="0" applyBorder="1"/>
    <xf numFmtId="0" fontId="0" fillId="0" borderId="10" xfId="0" applyBorder="1"/>
    <xf numFmtId="0" fontId="0" fillId="0" borderId="4" xfId="0" applyBorder="1"/>
    <xf numFmtId="0" fontId="6" fillId="0" borderId="6" xfId="0" applyFont="1" applyBorder="1"/>
    <xf numFmtId="0" fontId="0" fillId="0" borderId="9" xfId="0" applyBorder="1" applyAlignment="1">
      <alignment horizontal="center"/>
    </xf>
    <xf numFmtId="0" fontId="12" fillId="0" borderId="4" xfId="0" applyFont="1" applyBorder="1" applyAlignment="1">
      <alignment horizontal="left" vertical="center" wrapText="1"/>
    </xf>
    <xf numFmtId="0" fontId="13" fillId="0" borderId="3" xfId="0" applyFont="1" applyBorder="1" applyAlignment="1"/>
    <xf numFmtId="0" fontId="1" fillId="0" borderId="0" xfId="0" applyFont="1"/>
    <xf numFmtId="0" fontId="4" fillId="0" borderId="0" xfId="0" applyFont="1"/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/>
    <xf numFmtId="16" fontId="12" fillId="0" borderId="3" xfId="0" applyNumberFormat="1" applyFont="1" applyBorder="1" applyAlignment="1">
      <alignment horizontal="left" vertical="center" wrapText="1"/>
    </xf>
    <xf numFmtId="0" fontId="13" fillId="0" borderId="0" xfId="0" applyFont="1" applyAlignment="1">
      <alignment horizontal="centerContinuous"/>
    </xf>
    <xf numFmtId="0" fontId="13" fillId="0" borderId="0" xfId="0" applyFont="1" applyBorder="1"/>
    <xf numFmtId="0" fontId="12" fillId="0" borderId="0" xfId="0" applyFont="1" applyBorder="1"/>
    <xf numFmtId="0" fontId="12" fillId="0" borderId="0" xfId="0" applyFont="1" applyAlignment="1">
      <alignment horizontal="centerContinuous"/>
    </xf>
    <xf numFmtId="0" fontId="13" fillId="2" borderId="3" xfId="0" applyFont="1" applyFill="1" applyBorder="1" applyAlignment="1">
      <alignment vertical="center"/>
    </xf>
    <xf numFmtId="0" fontId="12" fillId="0" borderId="0" xfId="0" applyFont="1" applyAlignment="1">
      <alignment horizontal="center"/>
    </xf>
    <xf numFmtId="0" fontId="13" fillId="0" borderId="3" xfId="0" applyFont="1" applyBorder="1" applyAlignment="1">
      <alignment horizontal="centerContinuous"/>
    </xf>
    <xf numFmtId="0" fontId="13" fillId="0" borderId="0" xfId="0" applyFont="1"/>
    <xf numFmtId="0" fontId="12" fillId="0" borderId="3" xfId="0" applyFont="1" applyFill="1" applyBorder="1"/>
    <xf numFmtId="0" fontId="13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/>
    </xf>
    <xf numFmtId="0" fontId="12" fillId="0" borderId="3" xfId="0" applyFont="1" applyBorder="1" applyAlignment="1">
      <alignment horizontal="left" vertical="center" wrapText="1"/>
    </xf>
    <xf numFmtId="0" fontId="12" fillId="0" borderId="3" xfId="0" applyFont="1" applyBorder="1"/>
    <xf numFmtId="49" fontId="20" fillId="0" borderId="3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left"/>
    </xf>
    <xf numFmtId="0" fontId="12" fillId="0" borderId="10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13" fillId="0" borderId="4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0" xfId="0" applyFont="1" applyAlignment="1">
      <alignment horizontal="right"/>
    </xf>
    <xf numFmtId="0" fontId="12" fillId="0" borderId="3" xfId="0" applyFont="1" applyBorder="1"/>
    <xf numFmtId="0" fontId="13" fillId="0" borderId="5" xfId="0" applyFont="1" applyBorder="1" applyAlignment="1">
      <alignment horizontal="center" vertical="center"/>
    </xf>
    <xf numFmtId="3" fontId="13" fillId="0" borderId="3" xfId="0" applyNumberFormat="1" applyFont="1" applyBorder="1" applyAlignment="1">
      <alignment horizontal="right" vertical="center"/>
    </xf>
    <xf numFmtId="3" fontId="12" fillId="0" borderId="3" xfId="0" applyNumberFormat="1" applyFont="1" applyBorder="1" applyAlignment="1">
      <alignment horizontal="right"/>
    </xf>
    <xf numFmtId="3" fontId="14" fillId="0" borderId="3" xfId="0" applyNumberFormat="1" applyFont="1" applyBorder="1" applyAlignment="1">
      <alignment horizontal="right" wrapText="1"/>
    </xf>
    <xf numFmtId="3" fontId="12" fillId="0" borderId="3" xfId="0" applyNumberFormat="1" applyFont="1" applyBorder="1" applyAlignment="1">
      <alignment horizontal="right" wrapText="1"/>
    </xf>
    <xf numFmtId="3" fontId="13" fillId="0" borderId="3" xfId="0" applyNumberFormat="1" applyFont="1" applyBorder="1" applyAlignment="1">
      <alignment horizontal="right"/>
    </xf>
    <xf numFmtId="3" fontId="19" fillId="0" borderId="3" xfId="0" applyNumberFormat="1" applyFont="1" applyBorder="1" applyAlignment="1">
      <alignment horizontal="right"/>
    </xf>
    <xf numFmtId="3" fontId="13" fillId="2" borderId="3" xfId="0" applyNumberFormat="1" applyFont="1" applyFill="1" applyBorder="1" applyAlignment="1">
      <alignment horizontal="right"/>
    </xf>
    <xf numFmtId="3" fontId="13" fillId="0" borderId="3" xfId="0" applyNumberFormat="1" applyFont="1" applyBorder="1" applyAlignment="1">
      <alignment horizontal="right" wrapText="1"/>
    </xf>
    <xf numFmtId="3" fontId="12" fillId="2" borderId="3" xfId="0" applyNumberFormat="1" applyFont="1" applyFill="1" applyBorder="1" applyAlignment="1">
      <alignment horizontal="right"/>
    </xf>
    <xf numFmtId="3" fontId="12" fillId="2" borderId="3" xfId="0" applyNumberFormat="1" applyFont="1" applyFill="1" applyBorder="1"/>
    <xf numFmtId="3" fontId="13" fillId="2" borderId="3" xfId="0" applyNumberFormat="1" applyFont="1" applyFill="1" applyBorder="1"/>
    <xf numFmtId="3" fontId="12" fillId="0" borderId="3" xfId="0" applyNumberFormat="1" applyFont="1" applyFill="1" applyBorder="1" applyAlignment="1">
      <alignment horizontal="right"/>
    </xf>
    <xf numFmtId="0" fontId="12" fillId="0" borderId="3" xfId="0" applyFont="1" applyFill="1" applyBorder="1" applyAlignment="1">
      <alignment wrapText="1"/>
    </xf>
    <xf numFmtId="3" fontId="12" fillId="0" borderId="3" xfId="0" applyNumberFormat="1" applyFont="1" applyFill="1" applyBorder="1" applyAlignment="1">
      <alignment wrapText="1"/>
    </xf>
    <xf numFmtId="3" fontId="0" fillId="0" borderId="0" xfId="0" applyNumberFormat="1"/>
    <xf numFmtId="0" fontId="0" fillId="0" borderId="0" xfId="0" applyFont="1"/>
    <xf numFmtId="0" fontId="12" fillId="0" borderId="4" xfId="0" applyFont="1" applyBorder="1" applyAlignment="1"/>
    <xf numFmtId="0" fontId="13" fillId="2" borderId="4" xfId="0" applyFont="1" applyFill="1" applyBorder="1" applyAlignment="1"/>
    <xf numFmtId="0" fontId="13" fillId="0" borderId="4" xfId="0" applyFont="1" applyBorder="1" applyAlignment="1"/>
    <xf numFmtId="16" fontId="12" fillId="0" borderId="4" xfId="0" applyNumberFormat="1" applyFont="1" applyBorder="1" applyAlignment="1"/>
    <xf numFmtId="16" fontId="13" fillId="0" borderId="4" xfId="0" applyNumberFormat="1" applyFont="1" applyBorder="1" applyAlignment="1"/>
    <xf numFmtId="49" fontId="13" fillId="0" borderId="4" xfId="0" applyNumberFormat="1" applyFont="1" applyBorder="1" applyAlignment="1">
      <alignment vertical="center"/>
    </xf>
    <xf numFmtId="0" fontId="12" fillId="0" borderId="4" xfId="0" applyFont="1" applyFill="1" applyBorder="1" applyAlignment="1"/>
    <xf numFmtId="0" fontId="12" fillId="0" borderId="4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wrapText="1"/>
    </xf>
    <xf numFmtId="0" fontId="13" fillId="0" borderId="4" xfId="0" applyFont="1" applyFill="1" applyBorder="1" applyAlignment="1">
      <alignment vertical="center" wrapText="1"/>
    </xf>
    <xf numFmtId="16" fontId="12" fillId="0" borderId="4" xfId="0" applyNumberFormat="1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4" xfId="0" applyFont="1" applyFill="1" applyBorder="1" applyAlignment="1"/>
    <xf numFmtId="3" fontId="13" fillId="0" borderId="3" xfId="0" applyNumberFormat="1" applyFont="1" applyFill="1" applyBorder="1" applyAlignment="1">
      <alignment horizontal="right"/>
    </xf>
    <xf numFmtId="3" fontId="12" fillId="0" borderId="3" xfId="0" applyNumberFormat="1" applyFont="1" applyFill="1" applyBorder="1" applyAlignment="1">
      <alignment horizontal="right" vertical="center" wrapText="1"/>
    </xf>
    <xf numFmtId="3" fontId="12" fillId="0" borderId="3" xfId="0" applyNumberFormat="1" applyFont="1" applyFill="1" applyBorder="1" applyAlignment="1">
      <alignment horizontal="right" wrapText="1"/>
    </xf>
    <xf numFmtId="3" fontId="13" fillId="0" borderId="3" xfId="0" applyNumberFormat="1" applyFont="1" applyBorder="1" applyAlignment="1">
      <alignment horizontal="right" vertical="center" wrapText="1"/>
    </xf>
    <xf numFmtId="3" fontId="12" fillId="0" borderId="3" xfId="0" applyNumberFormat="1" applyFont="1" applyBorder="1" applyAlignment="1">
      <alignment horizontal="right" vertical="center" wrapText="1"/>
    </xf>
    <xf numFmtId="3" fontId="13" fillId="2" borderId="0" xfId="0" applyNumberFormat="1" applyFont="1" applyFill="1" applyBorder="1" applyAlignment="1">
      <alignment horizontal="right"/>
    </xf>
    <xf numFmtId="3" fontId="12" fillId="3" borderId="3" xfId="0" applyNumberFormat="1" applyFont="1" applyFill="1" applyBorder="1" applyAlignment="1">
      <alignment horizontal="right"/>
    </xf>
    <xf numFmtId="3" fontId="13" fillId="4" borderId="3" xfId="0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21" fillId="2" borderId="4" xfId="0" applyFont="1" applyFill="1" applyBorder="1" applyAlignment="1"/>
    <xf numFmtId="0" fontId="21" fillId="2" borderId="3" xfId="0" applyFont="1" applyFill="1" applyBorder="1" applyAlignment="1"/>
    <xf numFmtId="0" fontId="22" fillId="0" borderId="3" xfId="0" applyFont="1" applyBorder="1" applyAlignment="1"/>
    <xf numFmtId="0" fontId="21" fillId="0" borderId="3" xfId="0" applyFont="1" applyBorder="1" applyAlignment="1"/>
    <xf numFmtId="16" fontId="22" fillId="0" borderId="3" xfId="0" applyNumberFormat="1" applyFont="1" applyBorder="1" applyAlignment="1"/>
    <xf numFmtId="16" fontId="21" fillId="0" borderId="3" xfId="0" applyNumberFormat="1" applyFont="1" applyBorder="1" applyAlignment="1"/>
    <xf numFmtId="49" fontId="21" fillId="0" borderId="3" xfId="0" applyNumberFormat="1" applyFont="1" applyBorder="1" applyAlignment="1">
      <alignment vertical="center"/>
    </xf>
    <xf numFmtId="0" fontId="22" fillId="0" borderId="3" xfId="0" applyFont="1" applyFill="1" applyBorder="1" applyAlignment="1"/>
    <xf numFmtId="0" fontId="22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wrapText="1"/>
    </xf>
    <xf numFmtId="0" fontId="21" fillId="0" borderId="3" xfId="0" applyFont="1" applyFill="1" applyBorder="1" applyAlignment="1">
      <alignment vertical="center" wrapText="1"/>
    </xf>
    <xf numFmtId="16" fontId="22" fillId="0" borderId="3" xfId="0" applyNumberFormat="1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21" fillId="0" borderId="3" xfId="0" applyFont="1" applyFill="1" applyBorder="1" applyAlignment="1">
      <alignment wrapText="1"/>
    </xf>
    <xf numFmtId="0" fontId="21" fillId="0" borderId="3" xfId="0" applyFont="1" applyFill="1" applyBorder="1" applyAlignment="1"/>
    <xf numFmtId="0" fontId="22" fillId="0" borderId="0" xfId="0" applyFont="1"/>
    <xf numFmtId="0" fontId="22" fillId="0" borderId="0" xfId="0" applyFont="1" applyAlignment="1">
      <alignment horizontal="left" inden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/>
    </xf>
    <xf numFmtId="0" fontId="16" fillId="2" borderId="10" xfId="0" applyFont="1" applyFill="1" applyBorder="1" applyAlignment="1">
      <alignment horizontal="left" vertical="center"/>
    </xf>
    <xf numFmtId="0" fontId="15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3" fillId="0" borderId="0" xfId="0" applyFont="1" applyAlignment="1"/>
    <xf numFmtId="3" fontId="15" fillId="0" borderId="3" xfId="0" applyNumberFormat="1" applyFont="1" applyBorder="1" applyAlignment="1">
      <alignment horizontal="right"/>
    </xf>
    <xf numFmtId="3" fontId="16" fillId="0" borderId="3" xfId="0" applyNumberFormat="1" applyFont="1" applyBorder="1" applyAlignment="1">
      <alignment horizontal="right"/>
    </xf>
    <xf numFmtId="3" fontId="16" fillId="0" borderId="3" xfId="0" applyNumberFormat="1" applyFont="1" applyBorder="1" applyAlignment="1">
      <alignment horizontal="right" vertical="center" wrapText="1"/>
    </xf>
    <xf numFmtId="3" fontId="16" fillId="0" borderId="3" xfId="0" applyNumberFormat="1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2" fillId="0" borderId="0" xfId="0" applyFont="1" applyAlignment="1">
      <alignment horizontal="right"/>
    </xf>
    <xf numFmtId="0" fontId="12" fillId="0" borderId="3" xfId="0" applyFont="1" applyBorder="1"/>
    <xf numFmtId="0" fontId="13" fillId="0" borderId="3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16" fillId="0" borderId="4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/>
    </xf>
    <xf numFmtId="0" fontId="16" fillId="2" borderId="10" xfId="0" applyFont="1" applyFill="1" applyBorder="1" applyAlignment="1">
      <alignment horizontal="left" vertical="center"/>
    </xf>
    <xf numFmtId="0" fontId="15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25" fillId="0" borderId="0" xfId="0" applyFont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/>
    <xf numFmtId="0" fontId="0" fillId="0" borderId="9" xfId="0" applyBorder="1" applyAlignment="1"/>
    <xf numFmtId="14" fontId="0" fillId="0" borderId="5" xfId="0" applyNumberFormat="1" applyBorder="1" applyAlignment="1">
      <alignment horizontal="center"/>
    </xf>
    <xf numFmtId="14" fontId="0" fillId="0" borderId="7" xfId="0" applyNumberFormat="1" applyBorder="1" applyAlignment="1">
      <alignment horizontal="center"/>
    </xf>
    <xf numFmtId="0" fontId="28" fillId="0" borderId="3" xfId="0" applyFont="1" applyBorder="1"/>
    <xf numFmtId="0" fontId="24" fillId="0" borderId="3" xfId="0" applyFont="1" applyBorder="1"/>
    <xf numFmtId="0" fontId="29" fillId="0" borderId="0" xfId="0" applyFont="1"/>
    <xf numFmtId="0" fontId="1" fillId="0" borderId="3" xfId="0" applyFont="1" applyBorder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7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0" xfId="0" applyAlignment="1">
      <alignment horizontal="right"/>
    </xf>
    <xf numFmtId="3" fontId="12" fillId="0" borderId="3" xfId="0" applyNumberFormat="1" applyFont="1" applyBorder="1"/>
    <xf numFmtId="3" fontId="13" fillId="0" borderId="3" xfId="0" applyNumberFormat="1" applyFont="1" applyBorder="1"/>
    <xf numFmtId="0" fontId="8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3" xfId="0" applyFont="1" applyBorder="1" applyAlignment="1">
      <alignment vertical="top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3" fontId="0" fillId="0" borderId="3" xfId="0" applyNumberFormat="1" applyBorder="1"/>
    <xf numFmtId="3" fontId="1" fillId="0" borderId="3" xfId="0" applyNumberFormat="1" applyFont="1" applyBorder="1"/>
    <xf numFmtId="0" fontId="1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2" fillId="0" borderId="0" xfId="0" applyFont="1" applyAlignment="1">
      <alignment horizontal="right"/>
    </xf>
    <xf numFmtId="0" fontId="12" fillId="0" borderId="3" xfId="0" applyFont="1" applyBorder="1"/>
    <xf numFmtId="3" fontId="0" fillId="0" borderId="3" xfId="0" applyNumberFormat="1" applyBorder="1" applyAlignment="1">
      <alignment horizontal="center"/>
    </xf>
    <xf numFmtId="0" fontId="0" fillId="0" borderId="3" xfId="0" applyBorder="1"/>
    <xf numFmtId="0" fontId="0" fillId="0" borderId="0" xfId="0" applyFill="1"/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13" fillId="2" borderId="3" xfId="0" applyFont="1" applyFill="1" applyBorder="1" applyAlignment="1">
      <alignment horizontal="left"/>
    </xf>
    <xf numFmtId="0" fontId="12" fillId="0" borderId="3" xfId="0" applyFont="1" applyBorder="1" applyAlignment="1"/>
    <xf numFmtId="0" fontId="13" fillId="0" borderId="0" xfId="0" applyFont="1" applyAlignment="1">
      <alignment horizontal="center"/>
    </xf>
    <xf numFmtId="0" fontId="12" fillId="0" borderId="3" xfId="0" applyFont="1" applyBorder="1"/>
    <xf numFmtId="3" fontId="12" fillId="0" borderId="3" xfId="0" applyNumberFormat="1" applyFont="1" applyFill="1" applyBorder="1" applyAlignment="1"/>
    <xf numFmtId="3" fontId="12" fillId="0" borderId="3" xfId="0" applyNumberFormat="1" applyFont="1" applyBorder="1" applyAlignment="1"/>
    <xf numFmtId="3" fontId="13" fillId="0" borderId="3" xfId="0" applyNumberFormat="1" applyFont="1" applyBorder="1" applyAlignment="1"/>
    <xf numFmtId="3" fontId="13" fillId="0" borderId="3" xfId="0" applyNumberFormat="1" applyFont="1" applyBorder="1" applyAlignment="1">
      <alignment horizontal="left"/>
    </xf>
    <xf numFmtId="3" fontId="13" fillId="0" borderId="3" xfId="0" applyNumberFormat="1" applyFont="1" applyBorder="1" applyAlignment="1">
      <alignment horizontal="left" wrapText="1"/>
    </xf>
    <xf numFmtId="0" fontId="21" fillId="0" borderId="4" xfId="0" applyFont="1" applyFill="1" applyBorder="1" applyAlignment="1">
      <alignment horizontal="left" wrapText="1"/>
    </xf>
    <xf numFmtId="3" fontId="0" fillId="2" borderId="3" xfId="0" applyNumberFormat="1" applyFill="1" applyBorder="1"/>
    <xf numFmtId="3" fontId="11" fillId="0" borderId="3" xfId="0" applyNumberFormat="1" applyFont="1" applyBorder="1"/>
    <xf numFmtId="3" fontId="0" fillId="0" borderId="3" xfId="0" applyNumberFormat="1" applyBorder="1" applyAlignment="1">
      <alignment horizontal="right"/>
    </xf>
    <xf numFmtId="3" fontId="0" fillId="0" borderId="3" xfId="0" applyNumberFormat="1" applyFill="1" applyBorder="1" applyAlignment="1">
      <alignment horizontal="right"/>
    </xf>
    <xf numFmtId="3" fontId="0" fillId="0" borderId="0" xfId="0" applyNumberFormat="1" applyFill="1"/>
    <xf numFmtId="0" fontId="0" fillId="0" borderId="4" xfId="0" applyBorder="1" applyAlignment="1">
      <alignment horizontal="left" wrapText="1"/>
    </xf>
    <xf numFmtId="3" fontId="0" fillId="0" borderId="0" xfId="0" applyNumberFormat="1" applyBorder="1" applyAlignment="1">
      <alignment horizontal="right"/>
    </xf>
    <xf numFmtId="3" fontId="1" fillId="0" borderId="3" xfId="0" applyNumberFormat="1" applyFont="1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left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/>
    </xf>
    <xf numFmtId="0" fontId="12" fillId="0" borderId="3" xfId="0" applyFont="1" applyFill="1" applyBorder="1" applyAlignment="1"/>
    <xf numFmtId="3" fontId="12" fillId="0" borderId="3" xfId="0" applyNumberFormat="1" applyFont="1" applyFill="1" applyBorder="1"/>
    <xf numFmtId="0" fontId="31" fillId="0" borderId="3" xfId="0" applyFont="1" applyBorder="1"/>
    <xf numFmtId="0" fontId="0" fillId="0" borderId="0" xfId="0"/>
    <xf numFmtId="0" fontId="5" fillId="0" borderId="0" xfId="0" applyFont="1"/>
    <xf numFmtId="0" fontId="12" fillId="2" borderId="3" xfId="0" applyFont="1" applyFill="1" applyBorder="1"/>
    <xf numFmtId="0" fontId="13" fillId="0" borderId="3" xfId="0" applyFont="1" applyBorder="1"/>
    <xf numFmtId="0" fontId="13" fillId="2" borderId="3" xfId="0" applyFont="1" applyFill="1" applyBorder="1"/>
    <xf numFmtId="0" fontId="13" fillId="0" borderId="3" xfId="0" applyFont="1" applyBorder="1" applyAlignment="1">
      <alignment horizontal="left" vertical="center"/>
    </xf>
    <xf numFmtId="16" fontId="12" fillId="0" borderId="3" xfId="0" applyNumberFormat="1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16" fontId="12" fillId="0" borderId="3" xfId="0" applyNumberFormat="1" applyFont="1" applyBorder="1" applyAlignment="1">
      <alignment horizontal="left" vertical="center" wrapText="1"/>
    </xf>
    <xf numFmtId="16" fontId="12" fillId="0" borderId="3" xfId="0" applyNumberFormat="1" applyFont="1" applyBorder="1" applyAlignment="1">
      <alignment wrapText="1"/>
    </xf>
    <xf numFmtId="0" fontId="14" fillId="0" borderId="3" xfId="0" applyFont="1" applyBorder="1" applyAlignment="1">
      <alignment horizontal="left" wrapText="1"/>
    </xf>
    <xf numFmtId="0" fontId="13" fillId="0" borderId="3" xfId="0" applyFont="1" applyBorder="1" applyAlignment="1"/>
    <xf numFmtId="0" fontId="14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wrapText="1"/>
    </xf>
    <xf numFmtId="0" fontId="13" fillId="2" borderId="3" xfId="0" applyFont="1" applyFill="1" applyBorder="1" applyAlignment="1">
      <alignment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0" xfId="0" applyFont="1"/>
    <xf numFmtId="0" fontId="32" fillId="0" borderId="0" xfId="0" applyFont="1"/>
    <xf numFmtId="16" fontId="14" fillId="0" borderId="3" xfId="0" applyNumberFormat="1" applyFont="1" applyBorder="1" applyAlignment="1">
      <alignment horizontal="left" wrapText="1"/>
    </xf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vertical="center" wrapText="1"/>
    </xf>
    <xf numFmtId="0" fontId="13" fillId="0" borderId="5" xfId="0" quotePrefix="1" applyFont="1" applyBorder="1" applyAlignment="1">
      <alignment horizontal="center" vertical="center"/>
    </xf>
    <xf numFmtId="0" fontId="3" fillId="0" borderId="0" xfId="0" applyFont="1" applyFill="1" applyAlignment="1"/>
    <xf numFmtId="3" fontId="12" fillId="0" borderId="0" xfId="0" applyNumberFormat="1" applyFont="1"/>
    <xf numFmtId="0" fontId="0" fillId="0" borderId="4" xfId="0" applyBorder="1" applyAlignment="1">
      <alignment horizontal="left"/>
    </xf>
    <xf numFmtId="0" fontId="0" fillId="0" borderId="3" xfId="0" applyBorder="1"/>
    <xf numFmtId="3" fontId="0" fillId="0" borderId="3" xfId="0" applyNumberFormat="1" applyBorder="1" applyAlignment="1">
      <alignment horizontal="center"/>
    </xf>
    <xf numFmtId="3" fontId="13" fillId="0" borderId="3" xfId="0" applyNumberFormat="1" applyFont="1" applyFill="1" applyBorder="1" applyAlignment="1"/>
    <xf numFmtId="3" fontId="1" fillId="2" borderId="3" xfId="0" applyNumberFormat="1" applyFont="1" applyFill="1" applyBorder="1"/>
    <xf numFmtId="0" fontId="12" fillId="0" borderId="3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left" vertical="center" wrapText="1"/>
    </xf>
    <xf numFmtId="0" fontId="0" fillId="0" borderId="0" xfId="0" applyFont="1" applyFill="1" applyBorder="1"/>
    <xf numFmtId="0" fontId="8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13" fillId="0" borderId="3" xfId="0" applyFont="1" applyFill="1" applyBorder="1" applyAlignment="1">
      <alignment horizontal="left" vertical="center"/>
    </xf>
    <xf numFmtId="3" fontId="13" fillId="0" borderId="3" xfId="0" applyNumberFormat="1" applyFont="1" applyFill="1" applyBorder="1" applyAlignment="1">
      <alignment horizontal="right" vertical="center" wrapText="1"/>
    </xf>
    <xf numFmtId="3" fontId="12" fillId="0" borderId="3" xfId="0" applyNumberFormat="1" applyFont="1" applyFill="1" applyBorder="1" applyAlignment="1">
      <alignment horizontal="right" vertical="center"/>
    </xf>
    <xf numFmtId="16" fontId="12" fillId="0" borderId="3" xfId="0" applyNumberFormat="1" applyFont="1" applyFill="1" applyBorder="1" applyAlignment="1">
      <alignment horizontal="left" wrapText="1"/>
    </xf>
    <xf numFmtId="0" fontId="12" fillId="0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left" wrapText="1"/>
    </xf>
    <xf numFmtId="16" fontId="12" fillId="0" borderId="3" xfId="0" applyNumberFormat="1" applyFont="1" applyFill="1" applyBorder="1" applyAlignment="1">
      <alignment horizontal="left" vertical="center" wrapText="1"/>
    </xf>
    <xf numFmtId="3" fontId="13" fillId="0" borderId="3" xfId="0" applyNumberFormat="1" applyFont="1" applyFill="1" applyBorder="1" applyAlignment="1">
      <alignment horizontal="right" vertical="center"/>
    </xf>
    <xf numFmtId="0" fontId="13" fillId="0" borderId="3" xfId="0" applyFont="1" applyFill="1" applyBorder="1"/>
    <xf numFmtId="3" fontId="13" fillId="0" borderId="3" xfId="0" applyNumberFormat="1" applyFont="1" applyFill="1" applyBorder="1"/>
    <xf numFmtId="0" fontId="14" fillId="0" borderId="3" xfId="0" applyFont="1" applyFill="1" applyBorder="1" applyAlignment="1">
      <alignment horizontal="left" wrapText="1"/>
    </xf>
    <xf numFmtId="0" fontId="13" fillId="0" borderId="3" xfId="0" applyFont="1" applyFill="1" applyBorder="1" applyAlignment="1"/>
    <xf numFmtId="16" fontId="12" fillId="0" borderId="3" xfId="0" applyNumberFormat="1" applyFont="1" applyFill="1" applyBorder="1" applyAlignment="1">
      <alignment wrapText="1"/>
    </xf>
    <xf numFmtId="0" fontId="14" fillId="0" borderId="3" xfId="0" applyFont="1" applyFill="1" applyBorder="1" applyAlignment="1">
      <alignment horizontal="left" vertical="center" wrapText="1"/>
    </xf>
    <xf numFmtId="0" fontId="0" fillId="0" borderId="3" xfId="0" applyFont="1" applyFill="1" applyBorder="1"/>
    <xf numFmtId="0" fontId="19" fillId="0" borderId="3" xfId="0" applyFont="1" applyFill="1" applyBorder="1"/>
    <xf numFmtId="0" fontId="13" fillId="5" borderId="3" xfId="0" applyFont="1" applyFill="1" applyBorder="1"/>
    <xf numFmtId="0" fontId="12" fillId="5" borderId="3" xfId="0" applyFont="1" applyFill="1" applyBorder="1"/>
    <xf numFmtId="0" fontId="13" fillId="5" borderId="3" xfId="0" applyFont="1" applyFill="1" applyBorder="1" applyAlignment="1">
      <alignment vertical="center" wrapText="1"/>
    </xf>
    <xf numFmtId="3" fontId="13" fillId="5" borderId="3" xfId="0" applyNumberFormat="1" applyFont="1" applyFill="1" applyBorder="1"/>
    <xf numFmtId="0" fontId="13" fillId="0" borderId="3" xfId="0" applyFont="1" applyFill="1" applyBorder="1" applyAlignment="1">
      <alignment wrapText="1"/>
    </xf>
    <xf numFmtId="0" fontId="12" fillId="0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13" fillId="0" borderId="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2" fillId="0" borderId="10" xfId="0" applyFont="1" applyBorder="1" applyAlignment="1">
      <alignment horizontal="left"/>
    </xf>
    <xf numFmtId="0" fontId="13" fillId="0" borderId="4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" fillId="0" borderId="0" xfId="0" applyFont="1" applyAlignment="1"/>
    <xf numFmtId="0" fontId="0" fillId="0" borderId="3" xfId="0" applyBorder="1"/>
    <xf numFmtId="0" fontId="12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3" xfId="0" applyFont="1" applyBorder="1"/>
    <xf numFmtId="3" fontId="0" fillId="0" borderId="0" xfId="0" applyNumberFormat="1" applyFont="1" applyFill="1" applyBorder="1"/>
    <xf numFmtId="0" fontId="7" fillId="0" borderId="0" xfId="0" applyFont="1" applyAlignment="1"/>
    <xf numFmtId="0" fontId="0" fillId="0" borderId="3" xfId="0" applyBorder="1" applyAlignment="1">
      <alignment vertical="center"/>
    </xf>
    <xf numFmtId="0" fontId="35" fillId="0" borderId="0" xfId="0" applyFont="1"/>
    <xf numFmtId="0" fontId="35" fillId="0" borderId="0" xfId="0" applyFont="1" applyAlignment="1">
      <alignment horizontal="right"/>
    </xf>
    <xf numFmtId="0" fontId="35" fillId="0" borderId="3" xfId="0" applyFont="1" applyBorder="1" applyAlignment="1">
      <alignment horizontal="center"/>
    </xf>
    <xf numFmtId="3" fontId="35" fillId="0" borderId="3" xfId="0" applyNumberFormat="1" applyFont="1" applyBorder="1"/>
    <xf numFmtId="0" fontId="35" fillId="0" borderId="3" xfId="0" applyFont="1" applyBorder="1"/>
    <xf numFmtId="0" fontId="34" fillId="0" borderId="3" xfId="0" applyFont="1" applyBorder="1"/>
    <xf numFmtId="3" fontId="34" fillId="0" borderId="3" xfId="0" applyNumberFormat="1" applyFont="1" applyBorder="1"/>
    <xf numFmtId="0" fontId="34" fillId="0" borderId="3" xfId="0" applyFont="1" applyBorder="1" applyAlignment="1">
      <alignment horizontal="right"/>
    </xf>
    <xf numFmtId="0" fontId="33" fillId="0" borderId="0" xfId="0" applyFont="1" applyAlignment="1"/>
    <xf numFmtId="0" fontId="0" fillId="0" borderId="4" xfId="0" applyBorder="1" applyAlignment="1">
      <alignment horizontal="left"/>
    </xf>
    <xf numFmtId="0" fontId="13" fillId="0" borderId="5" xfId="0" applyFont="1" applyBorder="1" applyAlignment="1">
      <alignment horizontal="center" vertical="center"/>
    </xf>
    <xf numFmtId="3" fontId="37" fillId="0" borderId="0" xfId="0" applyNumberFormat="1" applyFont="1"/>
    <xf numFmtId="0" fontId="21" fillId="0" borderId="5" xfId="0" applyFont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22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/>
    </xf>
    <xf numFmtId="3" fontId="12" fillId="0" borderId="3" xfId="0" applyNumberFormat="1" applyFont="1" applyFill="1" applyBorder="1" applyAlignment="1">
      <alignment vertical="center"/>
    </xf>
    <xf numFmtId="3" fontId="13" fillId="0" borderId="3" xfId="0" applyNumberFormat="1" applyFont="1" applyFill="1" applyBorder="1" applyAlignment="1">
      <alignment vertical="center"/>
    </xf>
    <xf numFmtId="3" fontId="12" fillId="0" borderId="0" xfId="0" applyNumberFormat="1" applyFont="1" applyFill="1" applyAlignment="1">
      <alignment vertical="center"/>
    </xf>
    <xf numFmtId="0" fontId="21" fillId="3" borderId="3" xfId="0" applyFont="1" applyFill="1" applyBorder="1" applyAlignment="1">
      <alignment vertical="center" wrapText="1"/>
    </xf>
    <xf numFmtId="3" fontId="13" fillId="3" borderId="3" xfId="0" applyNumberFormat="1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38" fillId="0" borderId="0" xfId="0" applyFont="1"/>
    <xf numFmtId="0" fontId="39" fillId="0" borderId="0" xfId="0" applyFont="1"/>
    <xf numFmtId="0" fontId="39" fillId="0" borderId="0" xfId="0" applyFont="1" applyAlignment="1">
      <alignment horizontal="center"/>
    </xf>
    <xf numFmtId="0" fontId="38" fillId="0" borderId="0" xfId="0" applyFont="1" applyAlignment="1">
      <alignment horizontal="center" vertical="center" wrapText="1"/>
    </xf>
    <xf numFmtId="0" fontId="38" fillId="0" borderId="18" xfId="0" applyFont="1" applyBorder="1"/>
    <xf numFmtId="0" fontId="38" fillId="0" borderId="19" xfId="0" applyFont="1" applyBorder="1" applyAlignment="1">
      <alignment horizontal="center"/>
    </xf>
    <xf numFmtId="0" fontId="38" fillId="0" borderId="20" xfId="0" applyFont="1" applyBorder="1" applyAlignment="1">
      <alignment horizontal="center"/>
    </xf>
    <xf numFmtId="0" fontId="38" fillId="0" borderId="21" xfId="0" applyFont="1" applyBorder="1"/>
    <xf numFmtId="0" fontId="38" fillId="0" borderId="20" xfId="0" applyFont="1" applyBorder="1"/>
    <xf numFmtId="0" fontId="38" fillId="0" borderId="22" xfId="0" applyFont="1" applyBorder="1"/>
    <xf numFmtId="0" fontId="38" fillId="0" borderId="23" xfId="0" applyFont="1" applyBorder="1"/>
    <xf numFmtId="0" fontId="38" fillId="0" borderId="21" xfId="0" applyFont="1" applyBorder="1" applyAlignment="1">
      <alignment horizontal="center"/>
    </xf>
    <xf numFmtId="0" fontId="38" fillId="0" borderId="24" xfId="0" applyFont="1" applyBorder="1"/>
    <xf numFmtId="0" fontId="38" fillId="0" borderId="25" xfId="0" applyFont="1" applyBorder="1"/>
    <xf numFmtId="0" fontId="38" fillId="0" borderId="26" xfId="0" applyFont="1" applyBorder="1" applyAlignment="1">
      <alignment horizontal="center"/>
    </xf>
    <xf numFmtId="0" fontId="38" fillId="0" borderId="27" xfId="0" applyFont="1" applyBorder="1" applyAlignment="1">
      <alignment horizontal="center"/>
    </xf>
    <xf numFmtId="0" fontId="38" fillId="0" borderId="28" xfId="0" applyFont="1" applyBorder="1" applyAlignment="1">
      <alignment horizontal="center"/>
    </xf>
    <xf numFmtId="0" fontId="38" fillId="0" borderId="29" xfId="0" applyFont="1" applyBorder="1"/>
    <xf numFmtId="0" fontId="38" fillId="0" borderId="27" xfId="0" applyFont="1" applyBorder="1"/>
    <xf numFmtId="0" fontId="38" fillId="0" borderId="28" xfId="0" applyFont="1" applyBorder="1"/>
    <xf numFmtId="0" fontId="38" fillId="0" borderId="30" xfId="0" applyFont="1" applyBorder="1"/>
    <xf numFmtId="0" fontId="38" fillId="0" borderId="14" xfId="0" applyFont="1" applyBorder="1" applyAlignment="1">
      <alignment horizontal="center"/>
    </xf>
    <xf numFmtId="0" fontId="38" fillId="0" borderId="14" xfId="0" applyFont="1" applyBorder="1"/>
    <xf numFmtId="0" fontId="38" fillId="0" borderId="0" xfId="0" applyFont="1" applyBorder="1" applyAlignment="1">
      <alignment horizontal="center"/>
    </xf>
    <xf numFmtId="0" fontId="38" fillId="0" borderId="0" xfId="0" applyFont="1" applyBorder="1"/>
    <xf numFmtId="0" fontId="38" fillId="0" borderId="31" xfId="0" applyFont="1" applyBorder="1"/>
    <xf numFmtId="0" fontId="38" fillId="0" borderId="32" xfId="0" applyFont="1" applyBorder="1"/>
    <xf numFmtId="0" fontId="38" fillId="0" borderId="24" xfId="0" applyFont="1" applyBorder="1" applyAlignment="1">
      <alignment horizontal="center"/>
    </xf>
    <xf numFmtId="0" fontId="38" fillId="0" borderId="35" xfId="0" applyFont="1" applyBorder="1" applyAlignment="1">
      <alignment horizontal="center"/>
    </xf>
    <xf numFmtId="0" fontId="38" fillId="0" borderId="33" xfId="0" applyFont="1" applyBorder="1" applyAlignment="1">
      <alignment horizontal="center"/>
    </xf>
    <xf numFmtId="0" fontId="38" fillId="0" borderId="34" xfId="0" applyFont="1" applyBorder="1" applyAlignment="1">
      <alignment horizontal="center"/>
    </xf>
    <xf numFmtId="0" fontId="38" fillId="0" borderId="8" xfId="0" applyFont="1" applyBorder="1" applyAlignment="1">
      <alignment horizontal="center"/>
    </xf>
    <xf numFmtId="0" fontId="38" fillId="0" borderId="9" xfId="0" applyFont="1" applyBorder="1"/>
    <xf numFmtId="0" fontId="38" fillId="0" borderId="36" xfId="0" applyFont="1" applyBorder="1"/>
    <xf numFmtId="0" fontId="20" fillId="0" borderId="18" xfId="0" applyFont="1" applyBorder="1"/>
    <xf numFmtId="0" fontId="20" fillId="0" borderId="24" xfId="0" applyFont="1" applyBorder="1"/>
    <xf numFmtId="0" fontId="20" fillId="0" borderId="21" xfId="0" applyFont="1" applyBorder="1"/>
    <xf numFmtId="0" fontId="20" fillId="0" borderId="20" xfId="0" applyFont="1" applyBorder="1"/>
    <xf numFmtId="0" fontId="20" fillId="0" borderId="0" xfId="0" applyFont="1" applyBorder="1"/>
    <xf numFmtId="0" fontId="20" fillId="0" borderId="32" xfId="0" applyFont="1" applyBorder="1"/>
    <xf numFmtId="0" fontId="38" fillId="0" borderId="37" xfId="0" applyFont="1" applyBorder="1" applyAlignment="1">
      <alignment horizontal="center"/>
    </xf>
    <xf numFmtId="0" fontId="38" fillId="0" borderId="31" xfId="0" applyFont="1" applyBorder="1" applyAlignment="1">
      <alignment horizontal="center"/>
    </xf>
    <xf numFmtId="0" fontId="38" fillId="0" borderId="32" xfId="0" applyFont="1" applyBorder="1" applyAlignment="1">
      <alignment horizontal="center"/>
    </xf>
    <xf numFmtId="0" fontId="38" fillId="0" borderId="38" xfId="0" applyFont="1" applyBorder="1"/>
    <xf numFmtId="0" fontId="38" fillId="0" borderId="39" xfId="0" applyFont="1" applyBorder="1"/>
    <xf numFmtId="0" fontId="20" fillId="0" borderId="40" xfId="0" applyFont="1" applyBorder="1"/>
    <xf numFmtId="0" fontId="38" fillId="0" borderId="41" xfId="0" applyFont="1" applyBorder="1"/>
    <xf numFmtId="0" fontId="38" fillId="0" borderId="42" xfId="0" applyFont="1" applyBorder="1" applyAlignment="1">
      <alignment horizontal="center"/>
    </xf>
    <xf numFmtId="0" fontId="38" fillId="0" borderId="43" xfId="0" applyFont="1" applyBorder="1" applyAlignment="1">
      <alignment horizontal="center"/>
    </xf>
    <xf numFmtId="0" fontId="38" fillId="0" borderId="44" xfId="0" applyFont="1" applyBorder="1"/>
    <xf numFmtId="0" fontId="38" fillId="0" borderId="43" xfId="0" applyFont="1" applyBorder="1"/>
    <xf numFmtId="0" fontId="38" fillId="0" borderId="45" xfId="0" applyFont="1" applyBorder="1"/>
    <xf numFmtId="0" fontId="38" fillId="0" borderId="46" xfId="0" applyFont="1" applyBorder="1"/>
    <xf numFmtId="0" fontId="12" fillId="0" borderId="3" xfId="0" applyFont="1" applyBorder="1"/>
    <xf numFmtId="14" fontId="33" fillId="0" borderId="27" xfId="0" applyNumberFormat="1" applyFont="1" applyBorder="1" applyAlignment="1">
      <alignment horizontal="center" vertical="center" wrapText="1"/>
    </xf>
    <xf numFmtId="3" fontId="33" fillId="0" borderId="27" xfId="0" applyNumberFormat="1" applyFont="1" applyBorder="1" applyAlignment="1">
      <alignment horizontal="center" vertical="center" wrapText="1"/>
    </xf>
    <xf numFmtId="3" fontId="40" fillId="0" borderId="27" xfId="0" applyNumberFormat="1" applyFont="1" applyBorder="1" applyAlignment="1">
      <alignment horizontal="center" vertical="center" wrapText="1"/>
    </xf>
    <xf numFmtId="0" fontId="33" fillId="0" borderId="27" xfId="0" applyFont="1" applyBorder="1" applyAlignment="1">
      <alignment horizontal="center" vertical="center" wrapText="1"/>
    </xf>
    <xf numFmtId="1" fontId="33" fillId="0" borderId="36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vertical="center"/>
    </xf>
    <xf numFmtId="14" fontId="41" fillId="0" borderId="43" xfId="0" applyNumberFormat="1" applyFont="1" applyBorder="1" applyAlignment="1">
      <alignment vertical="center"/>
    </xf>
    <xf numFmtId="3" fontId="41" fillId="0" borderId="43" xfId="0" applyNumberFormat="1" applyFont="1" applyBorder="1" applyAlignment="1">
      <alignment vertical="center"/>
    </xf>
    <xf numFmtId="164" fontId="43" fillId="0" borderId="43" xfId="0" applyNumberFormat="1" applyFont="1" applyBorder="1" applyAlignment="1">
      <alignment vertical="center" wrapText="1"/>
    </xf>
    <xf numFmtId="10" fontId="33" fillId="0" borderId="43" xfId="0" applyNumberFormat="1" applyFont="1" applyBorder="1" applyAlignment="1">
      <alignment vertical="center" wrapText="1"/>
    </xf>
    <xf numFmtId="10" fontId="41" fillId="0" borderId="43" xfId="0" applyNumberFormat="1" applyFont="1" applyBorder="1" applyAlignment="1">
      <alignment vertical="center"/>
    </xf>
    <xf numFmtId="14" fontId="41" fillId="0" borderId="43" xfId="0" applyNumberFormat="1" applyFont="1" applyBorder="1" applyAlignment="1">
      <alignment vertical="center" wrapText="1"/>
    </xf>
    <xf numFmtId="1" fontId="41" fillId="0" borderId="49" xfId="0" applyNumberFormat="1" applyFont="1" applyBorder="1" applyAlignment="1">
      <alignment vertical="center"/>
    </xf>
    <xf numFmtId="14" fontId="41" fillId="0" borderId="33" xfId="0" applyNumberFormat="1" applyFont="1" applyBorder="1" applyAlignment="1">
      <alignment vertical="center"/>
    </xf>
    <xf numFmtId="3" fontId="41" fillId="0" borderId="33" xfId="0" applyNumberFormat="1" applyFont="1" applyBorder="1" applyAlignment="1">
      <alignment vertical="center"/>
    </xf>
    <xf numFmtId="165" fontId="43" fillId="0" borderId="20" xfId="0" applyNumberFormat="1" applyFont="1" applyBorder="1" applyAlignment="1">
      <alignment vertical="center" wrapText="1"/>
    </xf>
    <xf numFmtId="10" fontId="33" fillId="0" borderId="33" xfId="0" applyNumberFormat="1" applyFont="1" applyBorder="1" applyAlignment="1">
      <alignment vertical="center" wrapText="1"/>
    </xf>
    <xf numFmtId="10" fontId="41" fillId="0" borderId="20" xfId="0" applyNumberFormat="1" applyFont="1" applyBorder="1" applyAlignment="1">
      <alignment vertical="center"/>
    </xf>
    <xf numFmtId="14" fontId="41" fillId="0" borderId="20" xfId="0" applyNumberFormat="1" applyFont="1" applyBorder="1" applyAlignment="1">
      <alignment vertical="center" wrapText="1"/>
    </xf>
    <xf numFmtId="14" fontId="41" fillId="0" borderId="20" xfId="0" applyNumberFormat="1" applyFont="1" applyBorder="1" applyAlignment="1">
      <alignment vertical="center"/>
    </xf>
    <xf numFmtId="3" fontId="41" fillId="0" borderId="20" xfId="0" applyNumberFormat="1" applyFont="1" applyBorder="1" applyAlignment="1">
      <alignment vertical="center"/>
    </xf>
    <xf numFmtId="1" fontId="41" fillId="0" borderId="25" xfId="0" applyNumberFormat="1" applyFont="1" applyBorder="1" applyAlignment="1">
      <alignment vertical="center"/>
    </xf>
    <xf numFmtId="14" fontId="41" fillId="0" borderId="27" xfId="0" applyNumberFormat="1" applyFont="1" applyBorder="1" applyAlignment="1">
      <alignment vertical="center" wrapText="1" shrinkToFit="1"/>
    </xf>
    <xf numFmtId="3" fontId="41" fillId="0" borderId="52" xfId="0" applyNumberFormat="1" applyFont="1" applyBorder="1" applyAlignment="1">
      <alignment vertical="center"/>
    </xf>
    <xf numFmtId="165" fontId="43" fillId="0" borderId="27" xfId="0" applyNumberFormat="1" applyFont="1" applyBorder="1" applyAlignment="1">
      <alignment vertical="center" wrapText="1"/>
    </xf>
    <xf numFmtId="10" fontId="33" fillId="0" borderId="52" xfId="0" applyNumberFormat="1" applyFont="1" applyBorder="1" applyAlignment="1">
      <alignment vertical="center" wrapText="1"/>
    </xf>
    <xf numFmtId="10" fontId="41" fillId="0" borderId="27" xfId="0" applyNumberFormat="1" applyFont="1" applyBorder="1" applyAlignment="1">
      <alignment vertical="center"/>
    </xf>
    <xf numFmtId="14" fontId="41" fillId="0" borderId="27" xfId="0" applyNumberFormat="1" applyFont="1" applyBorder="1" applyAlignment="1">
      <alignment vertical="center" wrapText="1"/>
    </xf>
    <xf numFmtId="14" fontId="41" fillId="0" borderId="27" xfId="0" applyNumberFormat="1" applyFont="1" applyBorder="1" applyAlignment="1">
      <alignment vertical="center"/>
    </xf>
    <xf numFmtId="3" fontId="41" fillId="0" borderId="27" xfId="0" applyNumberFormat="1" applyFont="1" applyBorder="1" applyAlignment="1">
      <alignment vertical="center"/>
    </xf>
    <xf numFmtId="1" fontId="41" fillId="0" borderId="36" xfId="0" applyNumberFormat="1" applyFont="1" applyBorder="1" applyAlignment="1">
      <alignment vertical="center"/>
    </xf>
    <xf numFmtId="0" fontId="42" fillId="0" borderId="55" xfId="0" applyFont="1" applyBorder="1" applyAlignment="1">
      <alignment horizontal="center" vertical="center" wrapText="1"/>
    </xf>
    <xf numFmtId="3" fontId="41" fillId="0" borderId="56" xfId="0" applyNumberFormat="1" applyFont="1" applyBorder="1" applyAlignment="1">
      <alignment vertical="center"/>
    </xf>
    <xf numFmtId="165" fontId="43" fillId="0" borderId="56" xfId="0" applyNumberFormat="1" applyFont="1" applyBorder="1" applyAlignment="1">
      <alignment vertical="center" wrapText="1"/>
    </xf>
    <xf numFmtId="10" fontId="41" fillId="0" borderId="56" xfId="0" applyNumberFormat="1" applyFont="1" applyBorder="1" applyAlignment="1">
      <alignment vertical="center" wrapText="1"/>
    </xf>
    <xf numFmtId="10" fontId="41" fillId="0" borderId="56" xfId="0" applyNumberFormat="1" applyFont="1" applyBorder="1" applyAlignment="1">
      <alignment vertical="center"/>
    </xf>
    <xf numFmtId="14" fontId="41" fillId="0" borderId="56" xfId="0" applyNumberFormat="1" applyFont="1" applyBorder="1" applyAlignment="1">
      <alignment vertical="center" wrapText="1"/>
    </xf>
    <xf numFmtId="14" fontId="41" fillId="0" borderId="56" xfId="0" applyNumberFormat="1" applyFont="1" applyBorder="1" applyAlignment="1">
      <alignment vertical="center"/>
    </xf>
    <xf numFmtId="14" fontId="41" fillId="0" borderId="55" xfId="0" applyNumberFormat="1" applyFont="1" applyBorder="1" applyAlignment="1">
      <alignment vertical="center"/>
    </xf>
    <xf numFmtId="1" fontId="41" fillId="0" borderId="57" xfId="0" applyNumberFormat="1" applyFont="1" applyBorder="1" applyAlignment="1">
      <alignment vertical="center"/>
    </xf>
    <xf numFmtId="3" fontId="33" fillId="0" borderId="56" xfId="0" applyNumberFormat="1" applyFont="1" applyBorder="1" applyAlignment="1">
      <alignment vertical="center"/>
    </xf>
    <xf numFmtId="3" fontId="41" fillId="0" borderId="56" xfId="0" applyNumberFormat="1" applyFont="1" applyBorder="1" applyAlignment="1">
      <alignment vertical="center" wrapText="1"/>
    </xf>
    <xf numFmtId="0" fontId="12" fillId="0" borderId="43" xfId="0" applyFont="1" applyBorder="1" applyAlignment="1">
      <alignment vertical="center"/>
    </xf>
    <xf numFmtId="3" fontId="33" fillId="0" borderId="43" xfId="0" applyNumberFormat="1" applyFont="1" applyBorder="1" applyAlignment="1">
      <alignment vertical="center"/>
    </xf>
    <xf numFmtId="3" fontId="40" fillId="0" borderId="43" xfId="0" applyNumberFormat="1" applyFont="1" applyBorder="1" applyAlignment="1">
      <alignment vertical="center" wrapText="1"/>
    </xf>
    <xf numFmtId="10" fontId="33" fillId="0" borderId="43" xfId="0" applyNumberFormat="1" applyFont="1" applyBorder="1" applyAlignment="1">
      <alignment horizontal="center" vertical="center"/>
    </xf>
    <xf numFmtId="9" fontId="33" fillId="0" borderId="43" xfId="0" applyNumberFormat="1" applyFont="1" applyBorder="1" applyAlignment="1">
      <alignment horizontal="center" vertical="center"/>
    </xf>
    <xf numFmtId="14" fontId="33" fillId="0" borderId="43" xfId="0" applyNumberFormat="1" applyFont="1" applyBorder="1" applyAlignment="1">
      <alignment vertical="center" wrapText="1"/>
    </xf>
    <xf numFmtId="14" fontId="33" fillId="0" borderId="43" xfId="0" applyNumberFormat="1" applyFont="1" applyBorder="1" applyAlignment="1">
      <alignment vertical="center"/>
    </xf>
    <xf numFmtId="1" fontId="33" fillId="0" borderId="43" xfId="0" applyNumberFormat="1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3" fontId="33" fillId="0" borderId="20" xfId="0" applyNumberFormat="1" applyFont="1" applyBorder="1" applyAlignment="1">
      <alignment vertical="center"/>
    </xf>
    <xf numFmtId="3" fontId="40" fillId="0" borderId="20" xfId="0" applyNumberFormat="1" applyFont="1" applyBorder="1" applyAlignment="1">
      <alignment vertical="center" wrapText="1"/>
    </xf>
    <xf numFmtId="10" fontId="33" fillId="0" borderId="20" xfId="0" applyNumberFormat="1" applyFont="1" applyBorder="1" applyAlignment="1">
      <alignment horizontal="center" vertical="center"/>
    </xf>
    <xf numFmtId="10" fontId="33" fillId="0" borderId="20" xfId="0" applyNumberFormat="1" applyFont="1" applyBorder="1" applyAlignment="1">
      <alignment vertical="center"/>
    </xf>
    <xf numFmtId="14" fontId="33" fillId="0" borderId="20" xfId="0" applyNumberFormat="1" applyFont="1" applyBorder="1" applyAlignment="1">
      <alignment vertical="center" wrapText="1"/>
    </xf>
    <xf numFmtId="14" fontId="33" fillId="0" borderId="20" xfId="0" applyNumberFormat="1" applyFont="1" applyBorder="1" applyAlignment="1">
      <alignment vertical="center"/>
    </xf>
    <xf numFmtId="3" fontId="33" fillId="0" borderId="20" xfId="0" applyNumberFormat="1" applyFont="1" applyFill="1" applyBorder="1" applyAlignment="1">
      <alignment vertical="center"/>
    </xf>
    <xf numFmtId="1" fontId="33" fillId="0" borderId="20" xfId="0" applyNumberFormat="1" applyFont="1" applyBorder="1" applyAlignment="1">
      <alignment vertical="center"/>
    </xf>
    <xf numFmtId="3" fontId="44" fillId="0" borderId="20" xfId="0" applyNumberFormat="1" applyFont="1" applyBorder="1" applyAlignment="1">
      <alignment vertical="center" wrapText="1"/>
    </xf>
    <xf numFmtId="0" fontId="14" fillId="0" borderId="20" xfId="0" applyFont="1" applyBorder="1" applyAlignment="1">
      <alignment vertical="center"/>
    </xf>
    <xf numFmtId="3" fontId="45" fillId="0" borderId="20" xfId="0" applyNumberFormat="1" applyFont="1" applyBorder="1" applyAlignment="1">
      <alignment vertical="center"/>
    </xf>
    <xf numFmtId="10" fontId="45" fillId="0" borderId="20" xfId="0" applyNumberFormat="1" applyFont="1" applyBorder="1" applyAlignment="1">
      <alignment horizontal="center" vertical="center"/>
    </xf>
    <xf numFmtId="10" fontId="45" fillId="0" borderId="20" xfId="0" applyNumberFormat="1" applyFont="1" applyBorder="1" applyAlignment="1">
      <alignment vertical="center"/>
    </xf>
    <xf numFmtId="14" fontId="45" fillId="0" borderId="20" xfId="0" applyNumberFormat="1" applyFont="1" applyBorder="1" applyAlignment="1">
      <alignment vertical="center" wrapText="1"/>
    </xf>
    <xf numFmtId="14" fontId="45" fillId="0" borderId="20" xfId="0" applyNumberFormat="1" applyFont="1" applyBorder="1" applyAlignment="1">
      <alignment vertical="center"/>
    </xf>
    <xf numFmtId="14" fontId="40" fillId="0" borderId="20" xfId="0" applyNumberFormat="1" applyFont="1" applyBorder="1" applyAlignment="1">
      <alignment vertical="center" wrapText="1"/>
    </xf>
    <xf numFmtId="3" fontId="45" fillId="0" borderId="20" xfId="0" applyNumberFormat="1" applyFont="1" applyFill="1" applyBorder="1" applyAlignment="1">
      <alignment vertical="center"/>
    </xf>
    <xf numFmtId="1" fontId="45" fillId="0" borderId="20" xfId="0" applyNumberFormat="1" applyFont="1" applyBorder="1" applyAlignment="1">
      <alignment vertical="center"/>
    </xf>
    <xf numFmtId="0" fontId="46" fillId="0" borderId="0" xfId="0" applyFont="1" applyAlignment="1">
      <alignment vertical="center"/>
    </xf>
    <xf numFmtId="3" fontId="47" fillId="0" borderId="0" xfId="0" applyNumberFormat="1" applyFont="1" applyAlignment="1">
      <alignment vertical="center"/>
    </xf>
    <xf numFmtId="3" fontId="42" fillId="0" borderId="0" xfId="0" applyNumberFormat="1" applyFont="1" applyAlignment="1">
      <alignment vertical="center"/>
    </xf>
    <xf numFmtId="0" fontId="42" fillId="0" borderId="0" xfId="0" applyFont="1" applyAlignment="1">
      <alignment horizontal="right" vertical="center"/>
    </xf>
    <xf numFmtId="0" fontId="48" fillId="0" borderId="0" xfId="0" applyFont="1" applyAlignment="1">
      <alignment horizontal="center" vertical="center"/>
    </xf>
    <xf numFmtId="3" fontId="7" fillId="0" borderId="0" xfId="0" applyNumberFormat="1" applyFont="1"/>
    <xf numFmtId="3" fontId="5" fillId="0" borderId="0" xfId="0" applyNumberFormat="1" applyFont="1"/>
    <xf numFmtId="3" fontId="0" fillId="0" borderId="0" xfId="0" applyNumberFormat="1" applyAlignment="1">
      <alignment horizontal="right"/>
    </xf>
    <xf numFmtId="3" fontId="12" fillId="0" borderId="0" xfId="0" applyNumberFormat="1" applyFont="1" applyAlignment="1">
      <alignment horizontal="right"/>
    </xf>
    <xf numFmtId="3" fontId="1" fillId="0" borderId="3" xfId="0" applyNumberFormat="1" applyFont="1" applyBorder="1" applyAlignment="1">
      <alignment horizontal="center"/>
    </xf>
    <xf numFmtId="3" fontId="1" fillId="0" borderId="3" xfId="0" applyNumberFormat="1" applyFont="1" applyFill="1" applyBorder="1" applyAlignment="1">
      <alignment horizontal="center"/>
    </xf>
    <xf numFmtId="3" fontId="4" fillId="0" borderId="3" xfId="0" applyNumberFormat="1" applyFont="1" applyBorder="1"/>
    <xf numFmtId="3" fontId="4" fillId="0" borderId="3" xfId="0" applyNumberFormat="1" applyFont="1" applyFill="1" applyBorder="1"/>
    <xf numFmtId="0" fontId="4" fillId="0" borderId="3" xfId="0" applyFont="1" applyBorder="1"/>
    <xf numFmtId="0" fontId="1" fillId="2" borderId="3" xfId="0" applyFont="1" applyFill="1" applyBorder="1"/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3" fontId="16" fillId="0" borderId="0" xfId="0" applyNumberFormat="1" applyFont="1" applyAlignment="1">
      <alignment horizontal="right" vertical="center"/>
    </xf>
    <xf numFmtId="3" fontId="49" fillId="0" borderId="0" xfId="0" applyNumberFormat="1" applyFont="1" applyAlignment="1">
      <alignment horizontal="right" vertical="center"/>
    </xf>
    <xf numFmtId="0" fontId="4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16" fillId="0" borderId="20" xfId="0" applyNumberFormat="1" applyFont="1" applyBorder="1" applyAlignment="1">
      <alignment horizontal="center" vertical="center"/>
    </xf>
    <xf numFmtId="3" fontId="49" fillId="0" borderId="20" xfId="0" applyNumberFormat="1" applyFont="1" applyBorder="1" applyAlignment="1">
      <alignment horizontal="center" vertical="center"/>
    </xf>
    <xf numFmtId="3" fontId="16" fillId="0" borderId="20" xfId="0" applyNumberFormat="1" applyFont="1" applyFill="1" applyBorder="1" applyAlignment="1">
      <alignment horizontal="center" vertical="center"/>
    </xf>
    <xf numFmtId="3" fontId="49" fillId="0" borderId="20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16" fillId="0" borderId="20" xfId="0" applyFont="1" applyBorder="1" applyAlignment="1">
      <alignment vertical="center"/>
    </xf>
    <xf numFmtId="3" fontId="16" fillId="0" borderId="20" xfId="0" applyNumberFormat="1" applyFont="1" applyBorder="1" applyAlignment="1">
      <alignment horizontal="right" vertical="center"/>
    </xf>
    <xf numFmtId="3" fontId="49" fillId="0" borderId="20" xfId="0" applyNumberFormat="1" applyFont="1" applyBorder="1" applyAlignment="1">
      <alignment horizontal="right" vertical="center"/>
    </xf>
    <xf numFmtId="0" fontId="15" fillId="0" borderId="20" xfId="0" applyFont="1" applyBorder="1" applyAlignment="1">
      <alignment vertical="center"/>
    </xf>
    <xf numFmtId="3" fontId="49" fillId="0" borderId="1" xfId="0" applyNumberFormat="1" applyFont="1" applyBorder="1" applyAlignment="1">
      <alignment horizontal="right" vertical="center"/>
    </xf>
    <xf numFmtId="3" fontId="0" fillId="0" borderId="20" xfId="0" applyNumberFormat="1" applyBorder="1" applyAlignment="1">
      <alignment horizontal="center" vertical="center"/>
    </xf>
    <xf numFmtId="3" fontId="0" fillId="0" borderId="20" xfId="0" applyNumberFormat="1" applyFill="1" applyBorder="1" applyAlignment="1">
      <alignment horizontal="center" vertical="center"/>
    </xf>
    <xf numFmtId="0" fontId="0" fillId="0" borderId="20" xfId="0" applyBorder="1" applyAlignment="1">
      <alignment vertical="center"/>
    </xf>
    <xf numFmtId="3" fontId="0" fillId="0" borderId="20" xfId="0" applyNumberFormat="1" applyBorder="1" applyAlignment="1">
      <alignment horizontal="right" vertical="center"/>
    </xf>
    <xf numFmtId="0" fontId="1" fillId="0" borderId="20" xfId="0" applyFont="1" applyBorder="1" applyAlignment="1">
      <alignment vertical="center"/>
    </xf>
    <xf numFmtId="3" fontId="0" fillId="0" borderId="0" xfId="0" applyNumberFormat="1" applyAlignment="1">
      <alignment horizontal="right" vertical="center"/>
    </xf>
    <xf numFmtId="0" fontId="15" fillId="0" borderId="0" xfId="0" applyFont="1" applyAlignment="1">
      <alignment horizontal="center" vertical="center"/>
    </xf>
    <xf numFmtId="166" fontId="42" fillId="0" borderId="0" xfId="1" applyNumberFormat="1" applyFont="1" applyAlignment="1">
      <alignment vertical="center"/>
    </xf>
    <xf numFmtId="0" fontId="47" fillId="0" borderId="3" xfId="0" applyFont="1" applyBorder="1" applyAlignment="1">
      <alignment horizontal="center" vertical="center"/>
    </xf>
    <xf numFmtId="166" fontId="47" fillId="0" borderId="3" xfId="1" applyNumberFormat="1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7" fillId="0" borderId="3" xfId="0" applyFont="1" applyBorder="1" applyAlignment="1">
      <alignment vertical="center"/>
    </xf>
    <xf numFmtId="166" fontId="47" fillId="0" borderId="3" xfId="1" applyNumberFormat="1" applyFont="1" applyBorder="1" applyAlignment="1">
      <alignment vertical="center"/>
    </xf>
    <xf numFmtId="0" fontId="47" fillId="0" borderId="0" xfId="0" applyFont="1" applyAlignment="1">
      <alignment vertical="center"/>
    </xf>
    <xf numFmtId="0" fontId="42" fillId="0" borderId="3" xfId="0" applyFont="1" applyBorder="1" applyAlignment="1">
      <alignment vertical="center" wrapText="1"/>
    </xf>
    <xf numFmtId="166" fontId="42" fillId="0" borderId="3" xfId="1" applyNumberFormat="1" applyFont="1" applyBorder="1" applyAlignment="1">
      <alignment vertical="center"/>
    </xf>
    <xf numFmtId="0" fontId="47" fillId="0" borderId="3" xfId="0" applyFont="1" applyBorder="1" applyAlignment="1">
      <alignment vertical="center" wrapText="1"/>
    </xf>
    <xf numFmtId="0" fontId="42" fillId="0" borderId="3" xfId="0" applyFont="1" applyBorder="1" applyAlignment="1">
      <alignment horizontal="left" vertical="center" wrapText="1"/>
    </xf>
    <xf numFmtId="0" fontId="47" fillId="0" borderId="3" xfId="0" applyFont="1" applyBorder="1" applyAlignment="1">
      <alignment horizontal="left" vertical="center" wrapText="1"/>
    </xf>
    <xf numFmtId="0" fontId="42" fillId="0" borderId="0" xfId="0" applyFont="1" applyAlignment="1">
      <alignment horizontal="left" vertical="center"/>
    </xf>
    <xf numFmtId="166" fontId="50" fillId="0" borderId="3" xfId="1" applyNumberFormat="1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0" borderId="3" xfId="0" applyFont="1" applyBorder="1"/>
    <xf numFmtId="3" fontId="13" fillId="2" borderId="3" xfId="0" applyNumberFormat="1" applyFont="1" applyFill="1" applyBorder="1" applyAlignment="1">
      <alignment vertical="center"/>
    </xf>
    <xf numFmtId="0" fontId="12" fillId="0" borderId="3" xfId="0" applyFont="1" applyBorder="1"/>
    <xf numFmtId="3" fontId="12" fillId="2" borderId="3" xfId="0" applyNumberFormat="1" applyFont="1" applyFill="1" applyBorder="1" applyAlignment="1"/>
    <xf numFmtId="3" fontId="13" fillId="2" borderId="3" xfId="0" applyNumberFormat="1" applyFont="1" applyFill="1" applyBorder="1" applyAlignment="1"/>
    <xf numFmtId="3" fontId="13" fillId="0" borderId="3" xfId="0" applyNumberFormat="1" applyFont="1" applyBorder="1" applyAlignment="1">
      <alignment wrapText="1"/>
    </xf>
    <xf numFmtId="3" fontId="12" fillId="0" borderId="0" xfId="0" applyNumberFormat="1" applyFont="1" applyAlignment="1"/>
    <xf numFmtId="3" fontId="18" fillId="2" borderId="3" xfId="0" applyNumberFormat="1" applyFont="1" applyFill="1" applyBorder="1" applyAlignment="1">
      <alignment horizontal="right"/>
    </xf>
    <xf numFmtId="3" fontId="18" fillId="0" borderId="3" xfId="0" applyNumberFormat="1" applyFont="1" applyBorder="1" applyAlignment="1">
      <alignment horizontal="right"/>
    </xf>
    <xf numFmtId="3" fontId="13" fillId="0" borderId="3" xfId="0" applyNumberFormat="1" applyFont="1" applyBorder="1" applyAlignment="1">
      <alignment vertical="center"/>
    </xf>
    <xf numFmtId="3" fontId="14" fillId="0" borderId="3" xfId="0" applyNumberFormat="1" applyFont="1" applyBorder="1" applyAlignment="1">
      <alignment wrapText="1"/>
    </xf>
    <xf numFmtId="3" fontId="12" fillId="0" borderId="3" xfId="0" applyNumberFormat="1" applyFont="1" applyBorder="1" applyAlignment="1">
      <alignment wrapText="1"/>
    </xf>
    <xf numFmtId="3" fontId="19" fillId="0" borderId="3" xfId="0" applyNumberFormat="1" applyFont="1" applyBorder="1" applyAlignment="1"/>
    <xf numFmtId="3" fontId="14" fillId="0" borderId="3" xfId="0" applyNumberFormat="1" applyFont="1" applyBorder="1" applyAlignment="1"/>
    <xf numFmtId="3" fontId="12" fillId="0" borderId="3" xfId="0" applyNumberFormat="1" applyFont="1" applyBorder="1" applyAlignment="1">
      <alignment horizontal="center"/>
    </xf>
    <xf numFmtId="3" fontId="19" fillId="0" borderId="3" xfId="0" applyNumberFormat="1" applyFont="1" applyBorder="1"/>
    <xf numFmtId="3" fontId="14" fillId="0" borderId="3" xfId="0" applyNumberFormat="1" applyFont="1" applyBorder="1"/>
    <xf numFmtId="3" fontId="14" fillId="0" borderId="3" xfId="0" applyNumberFormat="1" applyFont="1" applyBorder="1" applyAlignment="1">
      <alignment horizontal="right"/>
    </xf>
    <xf numFmtId="0" fontId="34" fillId="0" borderId="3" xfId="0" applyFont="1" applyBorder="1" applyAlignment="1">
      <alignment horizontal="center"/>
    </xf>
    <xf numFmtId="3" fontId="12" fillId="3" borderId="3" xfId="0" applyNumberFormat="1" applyFont="1" applyFill="1" applyBorder="1" applyAlignment="1">
      <alignment vertical="center"/>
    </xf>
    <xf numFmtId="3" fontId="13" fillId="6" borderId="3" xfId="0" applyNumberFormat="1" applyFont="1" applyFill="1" applyBorder="1" applyAlignment="1">
      <alignment vertical="center"/>
    </xf>
    <xf numFmtId="3" fontId="12" fillId="6" borderId="3" xfId="0" applyNumberFormat="1" applyFont="1" applyFill="1" applyBorder="1" applyAlignment="1">
      <alignment vertical="center"/>
    </xf>
    <xf numFmtId="3" fontId="13" fillId="7" borderId="3" xfId="0" applyNumberFormat="1" applyFont="1" applyFill="1" applyBorder="1" applyAlignment="1">
      <alignment vertical="center"/>
    </xf>
    <xf numFmtId="3" fontId="12" fillId="7" borderId="3" xfId="0" applyNumberFormat="1" applyFont="1" applyFill="1" applyBorder="1" applyAlignment="1">
      <alignment vertical="center"/>
    </xf>
    <xf numFmtId="0" fontId="21" fillId="6" borderId="3" xfId="0" applyFont="1" applyFill="1" applyBorder="1" applyAlignment="1">
      <alignment vertical="center" wrapText="1"/>
    </xf>
    <xf numFmtId="0" fontId="21" fillId="7" borderId="3" xfId="0" applyFont="1" applyFill="1" applyBorder="1" applyAlignment="1">
      <alignment vertical="center" wrapText="1"/>
    </xf>
    <xf numFmtId="3" fontId="49" fillId="0" borderId="20" xfId="0" applyNumberFormat="1" applyFont="1" applyFill="1" applyBorder="1" applyAlignment="1">
      <alignment horizontal="righ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/>
    </xf>
    <xf numFmtId="0" fontId="16" fillId="0" borderId="3" xfId="0" applyFont="1" applyBorder="1" applyAlignment="1">
      <alignment horizontal="left" wrapText="1"/>
    </xf>
    <xf numFmtId="0" fontId="16" fillId="2" borderId="4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/>
    </xf>
    <xf numFmtId="0" fontId="16" fillId="2" borderId="10" xfId="0" applyFont="1" applyFill="1" applyBorder="1" applyAlignment="1">
      <alignment horizontal="left" vertical="center"/>
    </xf>
    <xf numFmtId="0" fontId="16" fillId="0" borderId="3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6" fillId="0" borderId="10" xfId="0" applyFont="1" applyBorder="1" applyAlignment="1">
      <alignment horizontal="left"/>
    </xf>
    <xf numFmtId="0" fontId="15" fillId="0" borderId="3" xfId="0" applyFont="1" applyBorder="1" applyAlignment="1">
      <alignment horizontal="left"/>
    </xf>
    <xf numFmtId="0" fontId="15" fillId="0" borderId="4" xfId="0" applyFont="1" applyBorder="1" applyAlignment="1">
      <alignment horizontal="left"/>
    </xf>
    <xf numFmtId="0" fontId="15" fillId="0" borderId="10" xfId="0" applyFont="1" applyBorder="1" applyAlignment="1">
      <alignment horizontal="left"/>
    </xf>
    <xf numFmtId="0" fontId="15" fillId="0" borderId="4" xfId="0" applyFont="1" applyBorder="1" applyAlignment="1">
      <alignment horizontal="left" wrapText="1"/>
    </xf>
    <xf numFmtId="0" fontId="15" fillId="0" borderId="2" xfId="0" applyFont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5" fillId="0" borderId="4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wrapText="1"/>
    </xf>
    <xf numFmtId="0" fontId="16" fillId="0" borderId="3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13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6" fontId="13" fillId="0" borderId="3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3" fillId="2" borderId="3" xfId="0" applyFont="1" applyFill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0" borderId="3" xfId="0" applyFont="1" applyBorder="1" applyAlignment="1"/>
    <xf numFmtId="0" fontId="13" fillId="0" borderId="3" xfId="0" applyFont="1" applyBorder="1" applyAlignment="1">
      <alignment horizontal="left"/>
    </xf>
    <xf numFmtId="49" fontId="13" fillId="0" borderId="3" xfId="0" applyNumberFormat="1" applyFont="1" applyBorder="1" applyAlignment="1">
      <alignment horizontal="left" vertical="center"/>
    </xf>
    <xf numFmtId="16" fontId="13" fillId="0" borderId="3" xfId="0" applyNumberFormat="1" applyFont="1" applyBorder="1" applyAlignment="1">
      <alignment horizontal="left" wrapText="1"/>
    </xf>
    <xf numFmtId="0" fontId="12" fillId="0" borderId="3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wrapText="1"/>
    </xf>
    <xf numFmtId="0" fontId="12" fillId="0" borderId="10" xfId="0" applyFont="1" applyFill="1" applyBorder="1" applyAlignment="1">
      <alignment horizontal="left" wrapText="1"/>
    </xf>
    <xf numFmtId="0" fontId="13" fillId="0" borderId="4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2" fillId="0" borderId="10" xfId="0" applyFont="1" applyBorder="1" applyAlignment="1">
      <alignment horizontal="left"/>
    </xf>
    <xf numFmtId="0" fontId="13" fillId="0" borderId="4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0" fontId="12" fillId="0" borderId="1" xfId="0" applyFont="1" applyBorder="1" applyAlignment="1">
      <alignment horizontal="right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left"/>
    </xf>
    <xf numFmtId="0" fontId="9" fillId="2" borderId="10" xfId="0" applyFont="1" applyFill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0" xfId="0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0" fillId="0" borderId="4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0" fillId="0" borderId="10" xfId="0" applyFont="1" applyFill="1" applyBorder="1" applyAlignment="1">
      <alignment horizontal="left"/>
    </xf>
    <xf numFmtId="0" fontId="12" fillId="0" borderId="0" xfId="0" applyFont="1" applyBorder="1" applyAlignment="1">
      <alignment horizontal="right"/>
    </xf>
    <xf numFmtId="0" fontId="11" fillId="0" borderId="14" xfId="0" applyFont="1" applyBorder="1" applyAlignment="1">
      <alignment horizontal="center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/>
    </xf>
    <xf numFmtId="0" fontId="7" fillId="0" borderId="0" xfId="0" applyFont="1" applyBorder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13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3" fillId="0" borderId="3" xfId="0" applyFont="1" applyFill="1" applyBorder="1" applyAlignment="1">
      <alignment horizontal="left"/>
    </xf>
    <xf numFmtId="0" fontId="12" fillId="0" borderId="3" xfId="0" applyFont="1" applyBorder="1"/>
    <xf numFmtId="0" fontId="12" fillId="0" borderId="3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33" fillId="0" borderId="27" xfId="0" applyNumberFormat="1" applyFont="1" applyBorder="1" applyAlignment="1">
      <alignment horizontal="center" vertical="center" wrapText="1"/>
    </xf>
    <xf numFmtId="0" fontId="33" fillId="0" borderId="27" xfId="0" applyFont="1" applyBorder="1" applyAlignment="1">
      <alignment horizontal="center" vertical="center" wrapText="1"/>
    </xf>
    <xf numFmtId="3" fontId="41" fillId="0" borderId="47" xfId="0" applyNumberFormat="1" applyFont="1" applyBorder="1" applyAlignment="1">
      <alignment vertical="center" wrapText="1"/>
    </xf>
    <xf numFmtId="0" fontId="42" fillId="0" borderId="48" xfId="0" applyFont="1" applyBorder="1" applyAlignment="1">
      <alignment vertical="center" wrapText="1"/>
    </xf>
    <xf numFmtId="0" fontId="42" fillId="0" borderId="50" xfId="0" applyFont="1" applyBorder="1" applyAlignment="1">
      <alignment vertical="center" wrapText="1"/>
    </xf>
    <xf numFmtId="0" fontId="42" fillId="0" borderId="51" xfId="0" applyFont="1" applyBorder="1" applyAlignment="1">
      <alignment vertical="center" wrapText="1"/>
    </xf>
    <xf numFmtId="0" fontId="42" fillId="0" borderId="53" xfId="0" applyFont="1" applyBorder="1" applyAlignment="1">
      <alignment vertical="center" wrapText="1"/>
    </xf>
    <xf numFmtId="0" fontId="42" fillId="0" borderId="54" xfId="0" applyFont="1" applyBorder="1" applyAlignment="1">
      <alignment vertical="center" wrapText="1"/>
    </xf>
    <xf numFmtId="0" fontId="48" fillId="0" borderId="0" xfId="0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22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3" fontId="0" fillId="0" borderId="20" xfId="0" applyNumberForma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3" fontId="0" fillId="0" borderId="20" xfId="0" applyNumberFormat="1" applyFill="1" applyBorder="1" applyAlignment="1">
      <alignment horizontal="center" vertical="center"/>
    </xf>
    <xf numFmtId="3" fontId="16" fillId="0" borderId="20" xfId="0" applyNumberFormat="1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3" fontId="16" fillId="0" borderId="20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166" fontId="42" fillId="0" borderId="0" xfId="1" applyNumberFormat="1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/>
    <xf numFmtId="0" fontId="0" fillId="0" borderId="3" xfId="0" applyBorder="1" applyAlignment="1">
      <alignment vertical="top" wrapText="1"/>
    </xf>
    <xf numFmtId="0" fontId="0" fillId="0" borderId="3" xfId="0" applyBorder="1" applyAlignment="1">
      <alignment wrapText="1"/>
    </xf>
    <xf numFmtId="3" fontId="0" fillId="0" borderId="12" xfId="0" applyNumberFormat="1" applyFill="1" applyBorder="1" applyAlignment="1">
      <alignment horizontal="right"/>
    </xf>
    <xf numFmtId="3" fontId="0" fillId="0" borderId="5" xfId="0" applyNumberFormat="1" applyFill="1" applyBorder="1" applyAlignment="1">
      <alignment horizontal="right"/>
    </xf>
    <xf numFmtId="0" fontId="0" fillId="0" borderId="3" xfId="0" applyBorder="1"/>
    <xf numFmtId="3" fontId="0" fillId="0" borderId="3" xfId="0" applyNumberFormat="1" applyBorder="1" applyAlignment="1">
      <alignment horizontal="center"/>
    </xf>
    <xf numFmtId="0" fontId="35" fillId="0" borderId="0" xfId="0" applyFont="1" applyAlignment="1"/>
    <xf numFmtId="0" fontId="35" fillId="0" borderId="3" xfId="0" applyFont="1" applyBorder="1" applyAlignment="1"/>
    <xf numFmtId="0" fontId="34" fillId="0" borderId="3" xfId="0" applyFont="1" applyBorder="1" applyAlignment="1"/>
    <xf numFmtId="0" fontId="34" fillId="0" borderId="0" xfId="0" applyFont="1" applyAlignment="1">
      <alignment horizontal="center"/>
    </xf>
    <xf numFmtId="0" fontId="35" fillId="0" borderId="3" xfId="0" applyFont="1" applyFill="1" applyBorder="1" applyAlignment="1"/>
    <xf numFmtId="0" fontId="35" fillId="0" borderId="4" xfId="0" applyFont="1" applyBorder="1" applyAlignment="1">
      <alignment horizontal="center"/>
    </xf>
    <xf numFmtId="0" fontId="35" fillId="0" borderId="2" xfId="0" applyFont="1" applyBorder="1" applyAlignment="1">
      <alignment horizontal="center"/>
    </xf>
    <xf numFmtId="0" fontId="35" fillId="0" borderId="10" xfId="0" applyFont="1" applyBorder="1" applyAlignment="1">
      <alignment horizontal="center"/>
    </xf>
    <xf numFmtId="0" fontId="36" fillId="0" borderId="3" xfId="0" applyFont="1" applyBorder="1" applyAlignment="1"/>
    <xf numFmtId="0" fontId="35" fillId="0" borderId="0" xfId="0" applyFont="1" applyAlignment="1">
      <alignment wrapText="1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39" fillId="0" borderId="0" xfId="0" applyFont="1" applyAlignment="1">
      <alignment horizontal="center"/>
    </xf>
    <xf numFmtId="0" fontId="38" fillId="0" borderId="12" xfId="0" applyFont="1" applyBorder="1" applyAlignment="1">
      <alignment horizontal="center" vertical="center" wrapText="1"/>
    </xf>
    <xf numFmtId="0" fontId="38" fillId="0" borderId="5" xfId="0" applyFont="1" applyBorder="1" applyAlignment="1">
      <alignment vertical="center"/>
    </xf>
    <xf numFmtId="0" fontId="38" fillId="0" borderId="13" xfId="0" applyFont="1" applyBorder="1" applyAlignment="1">
      <alignment horizontal="center" vertical="center" wrapText="1"/>
    </xf>
    <xf numFmtId="0" fontId="38" fillId="0" borderId="6" xfId="0" applyFont="1" applyBorder="1" applyAlignment="1">
      <alignment vertical="center"/>
    </xf>
    <xf numFmtId="0" fontId="38" fillId="0" borderId="16" xfId="0" applyFont="1" applyBorder="1" applyAlignment="1">
      <alignment horizontal="center" vertical="center" wrapText="1"/>
    </xf>
    <xf numFmtId="0" fontId="38" fillId="0" borderId="17" xfId="0" applyFont="1" applyBorder="1" applyAlignment="1">
      <alignment vertical="center"/>
    </xf>
    <xf numFmtId="0" fontId="38" fillId="0" borderId="14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2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&#225;ger%20&#193;gnes/AppData/Local/Microsoft/Windows/Temporary%20Internet%20Files/Content.Outlook/5XJB9NZC/Kts&#233;gv_t&#225;bl&#225;k%202012_1_gamesz_1202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&#225;ger%20&#193;gnes/AppData/Local/Microsoft/Windows/Temporary%20Internet%20Files/Content.Outlook/5XJB9NZC/Kts&#233;gv_t&#225;bl&#225;k%202012_1_gamesz_120208%20(3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&#225;ger%20&#193;gnes/AppData/Local/Microsoft/Windows/Temporary%20Internet%20Files/Content.Outlook/5XJB9NZC/K&#214;LTS&#201;GVET&#201;S%20T&#193;BL&#193;K%202012%2002%2008%20(10%2000)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gamesz"/>
      <sheetName val="1.bölcsi"/>
      <sheetName val="1.ovi"/>
      <sheetName val="1.iskola"/>
      <sheetName val="1.zenesuli"/>
      <sheetName val="1.gimi"/>
      <sheetName val="1.művház"/>
      <sheetName val="1.könyvtár"/>
      <sheetName val="2."/>
      <sheetName val="2.12_gamesz"/>
      <sheetName val="2.12_bölcsi"/>
      <sheetName val="2.12_ovi"/>
      <sheetName val="2.12_iskola"/>
      <sheetName val="2.12_zenesuli"/>
      <sheetName val="2.12_gimi"/>
      <sheetName val="2.12_művház"/>
      <sheetName val="2.12_könyvtár"/>
      <sheetName val="3."/>
      <sheetName val="3.1_gamesz"/>
      <sheetName val="3.1_bölcsi"/>
      <sheetName val="3.1_ovi"/>
      <sheetName val="3.1_iskola"/>
      <sheetName val="3.1_zenesuli"/>
      <sheetName val="3.1_gimi"/>
      <sheetName val="3.1_művház"/>
      <sheetName val="3.1_könyvtá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">
          <cell r="AA8">
            <v>602191</v>
          </cell>
        </row>
        <row r="13">
          <cell r="AA13">
            <v>1284</v>
          </cell>
        </row>
        <row r="14">
          <cell r="AA14">
            <v>0</v>
          </cell>
        </row>
        <row r="49">
          <cell r="AA49">
            <v>159836</v>
          </cell>
        </row>
      </sheetData>
      <sheetData sheetId="10">
        <row r="8">
          <cell r="F8">
            <v>18959</v>
          </cell>
        </row>
        <row r="49">
          <cell r="F49">
            <v>85288</v>
          </cell>
        </row>
      </sheetData>
      <sheetData sheetId="11">
        <row r="8">
          <cell r="F8">
            <v>81421</v>
          </cell>
        </row>
        <row r="49">
          <cell r="F49">
            <v>447825</v>
          </cell>
        </row>
      </sheetData>
      <sheetData sheetId="12">
        <row r="8">
          <cell r="I8">
            <v>144399</v>
          </cell>
        </row>
        <row r="49">
          <cell r="I49">
            <v>434251</v>
          </cell>
        </row>
      </sheetData>
      <sheetData sheetId="13">
        <row r="8">
          <cell r="F8">
            <v>10062</v>
          </cell>
        </row>
        <row r="49">
          <cell r="F49">
            <v>81248</v>
          </cell>
        </row>
      </sheetData>
      <sheetData sheetId="14">
        <row r="8">
          <cell r="F8">
            <v>4341</v>
          </cell>
        </row>
        <row r="49">
          <cell r="F49">
            <v>37183</v>
          </cell>
        </row>
      </sheetData>
      <sheetData sheetId="15">
        <row r="8">
          <cell r="F8">
            <v>25918</v>
          </cell>
        </row>
        <row r="14">
          <cell r="F14">
            <v>3000</v>
          </cell>
        </row>
        <row r="49">
          <cell r="F49">
            <v>91549</v>
          </cell>
        </row>
      </sheetData>
      <sheetData sheetId="16">
        <row r="8">
          <cell r="F8">
            <v>801</v>
          </cell>
        </row>
        <row r="13">
          <cell r="F13">
            <v>110</v>
          </cell>
        </row>
        <row r="49">
          <cell r="F49">
            <v>14093</v>
          </cell>
        </row>
      </sheetData>
      <sheetData sheetId="17"/>
      <sheetData sheetId="18">
        <row r="8">
          <cell r="Z8">
            <v>207745</v>
          </cell>
        </row>
        <row r="9">
          <cell r="Z9">
            <v>56448</v>
          </cell>
        </row>
        <row r="10">
          <cell r="Z10">
            <v>499118</v>
          </cell>
        </row>
      </sheetData>
      <sheetData sheetId="19">
        <row r="8">
          <cell r="E8">
            <v>51861</v>
          </cell>
        </row>
        <row r="9">
          <cell r="E9">
            <v>12860</v>
          </cell>
        </row>
        <row r="10">
          <cell r="E10">
            <v>39526</v>
          </cell>
        </row>
      </sheetData>
      <sheetData sheetId="20">
        <row r="8">
          <cell r="E8">
            <v>269349</v>
          </cell>
        </row>
        <row r="9">
          <cell r="E9">
            <v>68745</v>
          </cell>
        </row>
        <row r="10">
          <cell r="E10">
            <v>191152</v>
          </cell>
        </row>
      </sheetData>
      <sheetData sheetId="21">
        <row r="8">
          <cell r="H8">
            <v>294383</v>
          </cell>
        </row>
        <row r="9">
          <cell r="H9">
            <v>57936</v>
          </cell>
        </row>
        <row r="10">
          <cell r="H10">
            <v>226331</v>
          </cell>
        </row>
      </sheetData>
      <sheetData sheetId="22">
        <row r="8">
          <cell r="E8">
            <v>65945</v>
          </cell>
        </row>
        <row r="9">
          <cell r="E9">
            <v>17580</v>
          </cell>
        </row>
        <row r="10">
          <cell r="E10">
            <v>7785</v>
          </cell>
        </row>
      </sheetData>
      <sheetData sheetId="23">
        <row r="8">
          <cell r="E8">
            <v>27212</v>
          </cell>
        </row>
        <row r="9">
          <cell r="E9">
            <v>7407</v>
          </cell>
        </row>
        <row r="10">
          <cell r="E10">
            <v>6905</v>
          </cell>
        </row>
      </sheetData>
      <sheetData sheetId="24">
        <row r="8">
          <cell r="E8">
            <v>44164</v>
          </cell>
        </row>
        <row r="9">
          <cell r="E9">
            <v>11369</v>
          </cell>
        </row>
        <row r="10">
          <cell r="E10">
            <v>64934</v>
          </cell>
        </row>
      </sheetData>
      <sheetData sheetId="25">
        <row r="8">
          <cell r="E8">
            <v>7672</v>
          </cell>
        </row>
        <row r="9">
          <cell r="E9">
            <v>2002</v>
          </cell>
        </row>
        <row r="10">
          <cell r="E10">
            <v>5330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gamesz"/>
      <sheetName val="1.bölcsi"/>
      <sheetName val="1.ovi"/>
      <sheetName val="1.iskola"/>
      <sheetName val="1.zenesuli"/>
      <sheetName val="1.gimi"/>
      <sheetName val="1.művház"/>
      <sheetName val="1.könyvtár"/>
      <sheetName val="2."/>
      <sheetName val="2.12_gamesz"/>
      <sheetName val="2.12_bölcsi"/>
      <sheetName val="2.12_ovi"/>
      <sheetName val="2.12_iskola"/>
      <sheetName val="2.12_zenesuli"/>
      <sheetName val="2.12_gimi"/>
      <sheetName val="2.12_művház"/>
      <sheetName val="2.12_könyvtár"/>
      <sheetName val="3."/>
      <sheetName val="3.1_gamesz"/>
      <sheetName val="3.1_bölcsi"/>
      <sheetName val="3.1_ovi"/>
      <sheetName val="3.1_iskola"/>
      <sheetName val="3.1_zenesuli"/>
      <sheetName val="3.1_gimi"/>
      <sheetName val="3.1_művház"/>
      <sheetName val="3.1_könyvtá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7">
          <cell r="AA47">
            <v>603475</v>
          </cell>
        </row>
      </sheetData>
      <sheetData sheetId="10">
        <row r="47">
          <cell r="F47">
            <v>18959</v>
          </cell>
        </row>
      </sheetData>
      <sheetData sheetId="11">
        <row r="47">
          <cell r="F47">
            <v>81421</v>
          </cell>
        </row>
      </sheetData>
      <sheetData sheetId="12">
        <row r="47">
          <cell r="I47">
            <v>144399</v>
          </cell>
        </row>
      </sheetData>
      <sheetData sheetId="13">
        <row r="47">
          <cell r="F47">
            <v>10062</v>
          </cell>
        </row>
      </sheetData>
      <sheetData sheetId="14">
        <row r="47">
          <cell r="F47">
            <v>4341</v>
          </cell>
        </row>
      </sheetData>
      <sheetData sheetId="15">
        <row r="47">
          <cell r="F47">
            <v>28918</v>
          </cell>
        </row>
      </sheetData>
      <sheetData sheetId="16">
        <row r="47">
          <cell r="F47">
            <v>911</v>
          </cell>
        </row>
      </sheetData>
      <sheetData sheetId="17"/>
      <sheetData sheetId="18">
        <row r="7">
          <cell r="Z7">
            <v>763311</v>
          </cell>
        </row>
      </sheetData>
      <sheetData sheetId="19">
        <row r="51">
          <cell r="E51">
            <v>104247</v>
          </cell>
        </row>
      </sheetData>
      <sheetData sheetId="20">
        <row r="51">
          <cell r="E51">
            <v>529246</v>
          </cell>
        </row>
      </sheetData>
      <sheetData sheetId="21">
        <row r="51">
          <cell r="H51">
            <v>578650</v>
          </cell>
        </row>
      </sheetData>
      <sheetData sheetId="22">
        <row r="51">
          <cell r="E51">
            <v>91310</v>
          </cell>
        </row>
      </sheetData>
      <sheetData sheetId="23">
        <row r="51">
          <cell r="E51">
            <v>41524</v>
          </cell>
        </row>
      </sheetData>
      <sheetData sheetId="24">
        <row r="51">
          <cell r="E51">
            <v>120467</v>
          </cell>
        </row>
      </sheetData>
      <sheetData sheetId="25">
        <row r="51">
          <cell r="E51">
            <v>15004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VÁROS ÖSSZEZESEN"/>
      <sheetName val="1.1ÖNKORMÁNYZAT"/>
      <sheetName val="1.2HIVATAL"/>
      <sheetName val="1.3GAMESZ"/>
      <sheetName val="1.4BÖLCSŐDE"/>
      <sheetName val="1.5ÓVODA"/>
      <sheetName val="1.6ISKOLA"/>
      <sheetName val="1.7ZENEISKOLA"/>
      <sheetName val="1.8GIMNÁZIUM"/>
      <sheetName val="1.9MŰVHÁZ"/>
      <sheetName val="1.10KÖNYVTÁR"/>
      <sheetName val="2."/>
      <sheetName val="2.1-2.4"/>
      <sheetName val="2.5-2.9"/>
      <sheetName val="2.10-2.11"/>
      <sheetName val="2.13 bev önk"/>
      <sheetName val="2.13 HIVATAL"/>
      <sheetName val="2.12"/>
      <sheetName val="3. Ádám"/>
      <sheetName val="3."/>
      <sheetName val="3.1"/>
      <sheetName val="3.2 ÖNKORMÁNYZAT"/>
      <sheetName val="3.2 (2) HIVATAL"/>
      <sheetName val="3.3-3.6"/>
      <sheetName val="3.3-3.6 ádám"/>
      <sheetName val="4.-5.-6."/>
      <sheetName val="4.-5.-6. ádám"/>
      <sheetName val="7."/>
      <sheetName val="8."/>
      <sheetName val="17."/>
      <sheetName val="18."/>
      <sheetName val="9."/>
      <sheetName val="Munk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5">
          <cell r="AT5">
            <v>1910</v>
          </cell>
        </row>
        <row r="49">
          <cell r="AT49">
            <v>1838076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opLeftCell="A28" workbookViewId="0">
      <selection activeCell="F49" sqref="F49"/>
    </sheetView>
  </sheetViews>
  <sheetFormatPr defaultRowHeight="12.75" x14ac:dyDescent="0.2"/>
  <cols>
    <col min="3" max="3" width="33.5703125" customWidth="1"/>
    <col min="4" max="4" width="15.7109375" customWidth="1"/>
    <col min="5" max="5" width="6.5703125" customWidth="1"/>
    <col min="6" max="6" width="46.85546875" customWidth="1"/>
    <col min="7" max="7" width="15.7109375" customWidth="1"/>
  </cols>
  <sheetData>
    <row r="1" spans="1:7" ht="12" customHeight="1" x14ac:dyDescent="0.2">
      <c r="A1" s="57" t="s">
        <v>339</v>
      </c>
      <c r="F1" s="10"/>
      <c r="G1" s="170" t="s">
        <v>50</v>
      </c>
    </row>
    <row r="2" spans="1:7" x14ac:dyDescent="0.2">
      <c r="A2" s="319" t="s">
        <v>688</v>
      </c>
      <c r="B2" s="154"/>
      <c r="C2" s="154"/>
      <c r="D2" s="154"/>
      <c r="E2" s="154"/>
      <c r="F2" s="154"/>
      <c r="G2" s="154"/>
    </row>
    <row r="3" spans="1:7" ht="15" x14ac:dyDescent="0.2">
      <c r="A3" s="584" t="s">
        <v>376</v>
      </c>
      <c r="B3" s="584"/>
      <c r="C3" s="584"/>
      <c r="D3" s="584"/>
      <c r="E3" s="584"/>
      <c r="F3" s="584"/>
      <c r="G3" s="584"/>
    </row>
    <row r="4" spans="1:7" ht="12" customHeight="1" x14ac:dyDescent="0.2">
      <c r="G4" s="170" t="s">
        <v>0</v>
      </c>
    </row>
    <row r="5" spans="1:7" ht="14.25" customHeight="1" x14ac:dyDescent="0.2">
      <c r="A5" s="585" t="s">
        <v>377</v>
      </c>
      <c r="B5" s="585"/>
      <c r="C5" s="585"/>
      <c r="D5" s="585"/>
      <c r="E5" s="585" t="s">
        <v>378</v>
      </c>
      <c r="F5" s="585"/>
      <c r="G5" s="585"/>
    </row>
    <row r="6" spans="1:7" x14ac:dyDescent="0.2">
      <c r="A6" s="586" t="s">
        <v>86</v>
      </c>
      <c r="B6" s="586"/>
      <c r="C6" s="586"/>
      <c r="D6" s="169" t="s">
        <v>217</v>
      </c>
      <c r="E6" s="586" t="s">
        <v>1</v>
      </c>
      <c r="F6" s="586"/>
      <c r="G6" s="169" t="s">
        <v>217</v>
      </c>
    </row>
    <row r="7" spans="1:7" ht="13.5" customHeight="1" x14ac:dyDescent="0.2">
      <c r="A7" s="573" t="s">
        <v>192</v>
      </c>
      <c r="B7" s="573"/>
      <c r="C7" s="573"/>
      <c r="D7" s="155">
        <f>SUM(D8:D12)</f>
        <v>5099289</v>
      </c>
      <c r="E7" s="573" t="s">
        <v>193</v>
      </c>
      <c r="F7" s="573"/>
      <c r="G7" s="155">
        <f>SUM(G8:G12)</f>
        <v>3948561</v>
      </c>
    </row>
    <row r="8" spans="1:7" ht="15" customHeight="1" x14ac:dyDescent="0.2">
      <c r="A8" s="570" t="s">
        <v>87</v>
      </c>
      <c r="B8" s="570"/>
      <c r="C8" s="570"/>
      <c r="D8" s="156">
        <f>SUM('1.1ÖNKORMÁNYZAT'!D7,'1.2HIVATAL'!D8,'1.3GAMESZ'!D8,'1.4BÖLCSŐDE'!D8,'1.5ÓVODA'!D8,'1.6ISKOLA'!D8,'1.7ZENEISKOLA'!D8,'1.8GIMNÁZIUM'!D8,'1.9MŰVHÁZ'!D8,'1.10KÖNYVTÁR'!D8)</f>
        <v>1193168</v>
      </c>
      <c r="E8" s="570" t="s">
        <v>137</v>
      </c>
      <c r="F8" s="570"/>
      <c r="G8" s="156">
        <f>SUM('1.1ÖNKORMÁNYZAT'!G7,'1.2HIVATAL'!G8,'1.3GAMESZ'!G8,'1.4BÖLCSŐDE'!G8,'1.5ÓVODA'!G8,'1.6ISKOLA'!G8,'1.7ZENEISKOLA'!G8,'1.8GIMNÁZIUM'!G8,'1.9MŰVHÁZ'!G8,'1.10KÖNYVTÁR'!G8)</f>
        <v>1260906</v>
      </c>
    </row>
    <row r="9" spans="1:7" ht="13.5" customHeight="1" x14ac:dyDescent="0.2">
      <c r="A9" s="582" t="s">
        <v>88</v>
      </c>
      <c r="B9" s="582"/>
      <c r="C9" s="582"/>
      <c r="D9" s="156">
        <f>SUM('1.1ÖNKORMÁNYZAT'!D8,'1.2HIVATAL'!D9,'1.3GAMESZ'!D9,'1.4BÖLCSŐDE'!D9,'1.5ÓVODA'!D9,'1.6ISKOLA'!D9,'1.7ZENEISKOLA'!D9,'1.8GIMNÁZIUM'!D9,'1.9MŰVHÁZ'!D9,'1.10KÖNYVTÁR'!D9)</f>
        <v>3134726</v>
      </c>
      <c r="E9" s="583" t="s">
        <v>167</v>
      </c>
      <c r="F9" s="583"/>
      <c r="G9" s="156">
        <f>SUM('1.1ÖNKORMÁNYZAT'!G8,'1.2HIVATAL'!G9,'1.3GAMESZ'!G9,'1.4BÖLCSŐDE'!G9,'1.5ÓVODA'!G9,'1.6ISKOLA'!G9,'1.7ZENEISKOLA'!G9,'1.8GIMNÁZIUM'!G9,'1.9MŰVHÁZ'!G9,'1.10KÖNYVTÁR'!G9)</f>
        <v>315496</v>
      </c>
    </row>
    <row r="10" spans="1:7" ht="15" customHeight="1" x14ac:dyDescent="0.2">
      <c r="A10" s="582" t="s">
        <v>152</v>
      </c>
      <c r="B10" s="582"/>
      <c r="C10" s="582"/>
      <c r="D10" s="156">
        <f>SUM('1.1ÖNKORMÁNYZAT'!D9,'1.2HIVATAL'!D10,'1.3GAMESZ'!D10,'1.4BÖLCSŐDE'!D10,'1.5ÓVODA'!D10,'1.6ISKOLA'!D10,'1.7ZENEISKOLA'!D10,'1.8GIMNÁZIUM'!D10,'1.9MŰVHÁZ'!D10,'1.10KÖNYVTÁR'!D10)</f>
        <v>713107</v>
      </c>
      <c r="E10" s="570" t="s">
        <v>155</v>
      </c>
      <c r="F10" s="570"/>
      <c r="G10" s="156">
        <f>SUM('1.1ÖNKORMÁNYZAT'!G9,'1.2HIVATAL'!G10,'1.3GAMESZ'!G10,'1.4BÖLCSŐDE'!G10,'1.5ÓVODA'!G10,'1.6ISKOLA'!G10,'1.7ZENEISKOLA'!G10,'1.8GIMNÁZIUM'!G10,'1.9MŰVHÁZ'!G10,'1.10KÖNYVTÁR'!G10)</f>
        <v>1717834</v>
      </c>
    </row>
    <row r="11" spans="1:7" ht="15" customHeight="1" x14ac:dyDescent="0.2">
      <c r="A11" s="570" t="s">
        <v>89</v>
      </c>
      <c r="B11" s="570"/>
      <c r="C11" s="570"/>
      <c r="D11" s="156">
        <f>SUM('1.1ÖNKORMÁNYZAT'!D10,'1.2HIVATAL'!D11,'1.3GAMESZ'!D11,'1.4BÖLCSŐDE'!D11,'1.5ÓVODA'!D11,'1.6ISKOLA'!D11,'1.7ZENEISKOLA'!D11,'1.8GIMNÁZIUM'!D11,'1.9MŰVHÁZ'!D11,'1.10KÖNYVTÁR'!D11)-'3.1 ÖNKORMÁNYZAT'!S49</f>
        <v>49229</v>
      </c>
      <c r="E11" s="570" t="s">
        <v>156</v>
      </c>
      <c r="F11" s="570"/>
      <c r="G11" s="156">
        <f>SUM('1.1ÖNKORMÁNYZAT'!G10,'1.2HIVATAL'!G11,'1.3GAMESZ'!G11,'1.4BÖLCSŐDE'!G11,'1.5ÓVODA'!G11,'1.6ISKOLA'!G11,'1.7ZENEISKOLA'!G11,'1.8GIMNÁZIUM'!G11,'1.9MŰVHÁZ'!G11,'1.10KÖNYVTÁR'!G11)</f>
        <v>10500</v>
      </c>
    </row>
    <row r="12" spans="1:7" ht="15" customHeight="1" x14ac:dyDescent="0.2">
      <c r="A12" s="570" t="s">
        <v>90</v>
      </c>
      <c r="B12" s="570"/>
      <c r="C12" s="570"/>
      <c r="D12" s="156">
        <f>SUM('1.1ÖNKORMÁNYZAT'!D11,'1.2HIVATAL'!D12,'1.3GAMESZ'!D12,'1.4BÖLCSŐDE'!D12,'1.5ÓVODA'!D12,'1.6ISKOLA'!D12,'1.7ZENEISKOLA'!D12,'1.8GIMNÁZIUM'!D12,'1.9MŰVHÁZ'!D12,'1.10KÖNYVTÁR'!D12)</f>
        <v>9059</v>
      </c>
      <c r="E12" s="570" t="s">
        <v>990</v>
      </c>
      <c r="F12" s="570"/>
      <c r="G12" s="156">
        <f>SUM('1.1ÖNKORMÁNYZAT'!G11,'1.2HIVATAL'!G12,'1.3GAMESZ'!G12,'1.4BÖLCSŐDE'!G12,'1.5ÓVODA'!G12,'1.6ISKOLA'!G12,'1.7ZENEISKOLA'!G12,'1.8GIMNÁZIUM'!G12,'1.9MŰVHÁZ'!G12,'1.10KÖNYVTÁR'!G12)-'3.1 ÖNKORMÁNYZAT'!S49</f>
        <v>643825</v>
      </c>
    </row>
    <row r="13" spans="1:7" ht="15" customHeight="1" x14ac:dyDescent="0.2">
      <c r="A13" s="570"/>
      <c r="B13" s="570"/>
      <c r="C13" s="570"/>
      <c r="D13" s="156"/>
      <c r="E13" s="571"/>
      <c r="F13" s="572"/>
      <c r="G13" s="156"/>
    </row>
    <row r="14" spans="1:7" ht="15" customHeight="1" x14ac:dyDescent="0.2">
      <c r="A14" s="573" t="s">
        <v>194</v>
      </c>
      <c r="B14" s="573"/>
      <c r="C14" s="573"/>
      <c r="D14" s="155">
        <f>SUM(D15:D18)</f>
        <v>805014</v>
      </c>
      <c r="E14" s="573" t="s">
        <v>195</v>
      </c>
      <c r="F14" s="573"/>
      <c r="G14" s="155">
        <f>SUM(G15:G17)</f>
        <v>853527</v>
      </c>
    </row>
    <row r="15" spans="1:7" ht="15" customHeight="1" x14ac:dyDescent="0.2">
      <c r="A15" s="570" t="s">
        <v>91</v>
      </c>
      <c r="B15" s="570"/>
      <c r="C15" s="570"/>
      <c r="D15" s="156">
        <f>SUM('1.1ÖNKORMÁNYZAT'!D14,'1.2HIVATAL'!D15,'1.3GAMESZ'!D15,'1.4BÖLCSŐDE'!D15,'1.5ÓVODA'!D15,'1.6ISKOLA'!D15,'1.7ZENEISKOLA'!D15,'1.8GIMNÁZIUM'!D15,'1.9MŰVHÁZ'!D15,'1.10KÖNYVTÁR'!D15)</f>
        <v>599316</v>
      </c>
      <c r="E15" s="571" t="s">
        <v>157</v>
      </c>
      <c r="F15" s="572"/>
      <c r="G15" s="156">
        <f>SUM('1.1ÖNKORMÁNYZAT'!G14,'1.2HIVATAL'!G15,'1.3GAMESZ'!G15,'1.4BÖLCSŐDE'!G15,'1.5ÓVODA'!G15,'1.6ISKOLA'!G15,'1.7ZENEISKOLA'!G15,'1.8GIMNÁZIUM'!G15,'1.9MŰVHÁZ'!G15,'1.10KÖNYVTÁR'!G15)</f>
        <v>753581</v>
      </c>
    </row>
    <row r="16" spans="1:7" ht="15" customHeight="1" x14ac:dyDescent="0.2">
      <c r="A16" s="582" t="s">
        <v>108</v>
      </c>
      <c r="B16" s="582"/>
      <c r="C16" s="582"/>
      <c r="D16" s="156">
        <f>SUM('1.1ÖNKORMÁNYZAT'!D15,'1.2HIVATAL'!D16,'1.3GAMESZ'!D16,'1.4BÖLCSŐDE'!D16,'1.5ÓVODA'!D16,'1.6ISKOLA'!D16,'1.7ZENEISKOLA'!D16,'1.8GIMNÁZIUM'!D16,'1.9MŰVHÁZ'!D16,'1.10KÖNYVTÁR'!D16)</f>
        <v>0</v>
      </c>
      <c r="E16" s="571" t="s">
        <v>158</v>
      </c>
      <c r="F16" s="572"/>
      <c r="G16" s="156">
        <f>SUM('1.1ÖNKORMÁNYZAT'!G15,'1.2HIVATAL'!G16,'1.3GAMESZ'!G16,'1.4BÖLCSŐDE'!G16,'1.5ÓVODA'!G16,'1.6ISKOLA'!G16,'1.7ZENEISKOLA'!G16,'1.8GIMNÁZIUM'!G16,'1.9MŰVHÁZ'!G16,'1.10KÖNYVTÁR'!G16)</f>
        <v>2946</v>
      </c>
    </row>
    <row r="17" spans="1:7" ht="15" customHeight="1" x14ac:dyDescent="0.2">
      <c r="A17" s="570" t="s">
        <v>92</v>
      </c>
      <c r="B17" s="570"/>
      <c r="C17" s="570"/>
      <c r="D17" s="156">
        <f>SUM('1.1ÖNKORMÁNYZAT'!D16,'1.2HIVATAL'!D17,'1.3GAMESZ'!D17,'1.4BÖLCSŐDE'!D17,'1.5ÓVODA'!D17,'1.6ISKOLA'!D17,'1.7ZENEISKOLA'!D17,'1.8GIMNÁZIUM'!D17,'1.9MŰVHÁZ'!D17,'1.10KÖNYVTÁR'!D17)</f>
        <v>175698</v>
      </c>
      <c r="E17" s="571" t="s">
        <v>148</v>
      </c>
      <c r="F17" s="572"/>
      <c r="G17" s="156">
        <f>SUM('1.1ÖNKORMÁNYZAT'!G16,'1.2HIVATAL'!G17,'1.3GAMESZ'!G17,'1.4BÖLCSŐDE'!G17,'1.5ÓVODA'!G17,'1.6ISKOLA'!G17,'1.7ZENEISKOLA'!G17,'1.8GIMNÁZIUM'!G17,'1.9MŰVHÁZ'!G17,'1.10KÖNYVTÁR'!G17)</f>
        <v>97000</v>
      </c>
    </row>
    <row r="18" spans="1:7" ht="15" customHeight="1" x14ac:dyDescent="0.2">
      <c r="A18" s="570" t="s">
        <v>93</v>
      </c>
      <c r="B18" s="570"/>
      <c r="C18" s="570"/>
      <c r="D18" s="156">
        <f>SUM('1.1ÖNKORMÁNYZAT'!D17,'1.2HIVATAL'!D18,'1.3GAMESZ'!D18,'1.4BÖLCSŐDE'!D18,'1.5ÓVODA'!D18,'1.6ISKOLA'!D18,'1.7ZENEISKOLA'!D18,'1.8GIMNÁZIUM'!D18,'1.9MŰVHÁZ'!D18,'1.10KÖNYVTÁR'!D18)</f>
        <v>30000</v>
      </c>
      <c r="E18" s="571"/>
      <c r="F18" s="572"/>
      <c r="G18" s="156"/>
    </row>
    <row r="19" spans="1:7" ht="15" customHeight="1" x14ac:dyDescent="0.2">
      <c r="A19" s="581" t="s">
        <v>196</v>
      </c>
      <c r="B19" s="565"/>
      <c r="C19" s="565"/>
      <c r="D19" s="155">
        <f>SUM(D20:D21)</f>
        <v>276447</v>
      </c>
      <c r="E19" s="579" t="s">
        <v>186</v>
      </c>
      <c r="F19" s="580"/>
      <c r="G19" s="155">
        <f>SUM(G20:G21)</f>
        <v>0</v>
      </c>
    </row>
    <row r="20" spans="1:7" ht="15" customHeight="1" x14ac:dyDescent="0.2">
      <c r="A20" s="570" t="s">
        <v>183</v>
      </c>
      <c r="B20" s="570"/>
      <c r="C20" s="570"/>
      <c r="D20" s="156">
        <f>SUM('1.1ÖNKORMÁNYZAT'!D19,'1.2HIVATAL'!D20,'1.3GAMESZ'!D20,'1.4BÖLCSŐDE'!D20,'1.5ÓVODA'!D20,'1.6ISKOLA'!D20,'1.7ZENEISKOLA'!D20,'1.8GIMNÁZIUM'!D20,'1.9MŰVHÁZ'!D20,'1.10KÖNYVTÁR'!D20)</f>
        <v>0</v>
      </c>
      <c r="E20" s="561" t="s">
        <v>184</v>
      </c>
      <c r="F20" s="563"/>
      <c r="G20" s="156">
        <v>0</v>
      </c>
    </row>
    <row r="21" spans="1:7" ht="13.5" customHeight="1" x14ac:dyDescent="0.2">
      <c r="A21" s="570" t="s">
        <v>182</v>
      </c>
      <c r="B21" s="570"/>
      <c r="C21" s="570"/>
      <c r="D21" s="156">
        <f>SUM('1.1ÖNKORMÁNYZAT'!D20,'1.2HIVATAL'!D21,'1.3GAMESZ'!D21,'1.4BÖLCSŐDE'!D21,'1.5ÓVODA'!D21,'1.6ISKOLA'!D21,'1.7ZENEISKOLA'!D21,'1.8GIMNÁZIUM'!D21,'1.9MŰVHÁZ'!D21,'1.10KÖNYVTÁR'!D21)</f>
        <v>276447</v>
      </c>
      <c r="E21" s="571" t="s">
        <v>185</v>
      </c>
      <c r="F21" s="572"/>
      <c r="G21" s="156">
        <v>0</v>
      </c>
    </row>
    <row r="22" spans="1:7" ht="13.5" customHeight="1" x14ac:dyDescent="0.2">
      <c r="A22" s="570"/>
      <c r="B22" s="570"/>
      <c r="C22" s="570"/>
      <c r="D22" s="156"/>
      <c r="E22" s="571"/>
      <c r="F22" s="572"/>
      <c r="G22" s="156"/>
    </row>
    <row r="23" spans="1:7" ht="13.5" customHeight="1" x14ac:dyDescent="0.2">
      <c r="A23" s="570"/>
      <c r="B23" s="570"/>
      <c r="C23" s="570"/>
      <c r="D23" s="156"/>
      <c r="E23" s="574" t="s">
        <v>197</v>
      </c>
      <c r="F23" s="575"/>
      <c r="G23" s="155">
        <f>SUM(G24:G25)</f>
        <v>467869</v>
      </c>
    </row>
    <row r="24" spans="1:7" x14ac:dyDescent="0.2">
      <c r="A24" s="570"/>
      <c r="B24" s="570"/>
      <c r="C24" s="570"/>
      <c r="D24" s="156"/>
      <c r="E24" s="571" t="s">
        <v>163</v>
      </c>
      <c r="F24" s="572"/>
      <c r="G24" s="156">
        <f>SUM('1.1ÖNKORMÁNYZAT'!G23,'1.2HIVATAL'!G24,'1.3GAMESZ'!G24,'1.4BÖLCSŐDE'!G24,'1.5ÓVODA'!G24,'1.5ÓVODA'!G24,'1.6ISKOLA'!G24,'1.7ZENEISKOLA'!G24,'1.8GIMNÁZIUM'!G24,'1.9MŰVHÁZ'!G24,'1.10KÖNYVTÁR'!G24)</f>
        <v>467869</v>
      </c>
    </row>
    <row r="25" spans="1:7" ht="12.75" customHeight="1" x14ac:dyDescent="0.2">
      <c r="A25" s="570"/>
      <c r="B25" s="570"/>
      <c r="C25" s="570"/>
      <c r="D25" s="156"/>
      <c r="E25" s="571" t="s">
        <v>164</v>
      </c>
      <c r="F25" s="572"/>
      <c r="G25" s="156">
        <v>0</v>
      </c>
    </row>
    <row r="26" spans="1:7" x14ac:dyDescent="0.2">
      <c r="A26" s="570"/>
      <c r="B26" s="570"/>
      <c r="C26" s="570"/>
      <c r="D26" s="156"/>
      <c r="E26" s="571"/>
      <c r="F26" s="572"/>
      <c r="G26" s="156"/>
    </row>
    <row r="27" spans="1:7" ht="15" customHeight="1" x14ac:dyDescent="0.2">
      <c r="A27" s="573" t="s">
        <v>188</v>
      </c>
      <c r="B27" s="573"/>
      <c r="C27" s="573"/>
      <c r="D27" s="155">
        <f>SUM(D7+D14+D19)</f>
        <v>6180750</v>
      </c>
      <c r="E27" s="574" t="s">
        <v>190</v>
      </c>
      <c r="F27" s="575"/>
      <c r="G27" s="155">
        <f>SUM(G7+G14+G19+G23)</f>
        <v>5269957</v>
      </c>
    </row>
    <row r="28" spans="1:7" ht="15" customHeight="1" x14ac:dyDescent="0.2">
      <c r="A28" s="576" t="s">
        <v>218</v>
      </c>
      <c r="B28" s="577"/>
      <c r="C28" s="578"/>
      <c r="D28" s="155">
        <f>SUM(D35+D32+D29)</f>
        <v>73681</v>
      </c>
      <c r="E28" s="579" t="s">
        <v>224</v>
      </c>
      <c r="F28" s="580"/>
      <c r="G28" s="155">
        <f>SUM('1.1ÖNKORMÁNYZAT'!G27,'1.2HIVATAL'!G28,'1.3GAMESZ'!G28,'1.4BÖLCSŐDE'!G28,'1.5ÓVODA'!G28,'1.6ISKOLA'!G28,'1.7ZENEISKOLA'!G28,'1.8GIMNÁZIUM'!G28,'1.9MŰVHÁZ'!G28,'1.10KÖNYVTÁR'!G28)</f>
        <v>984474</v>
      </c>
    </row>
    <row r="29" spans="1:7" ht="15" customHeight="1" x14ac:dyDescent="0.2">
      <c r="A29" s="561" t="s">
        <v>220</v>
      </c>
      <c r="B29" s="562"/>
      <c r="C29" s="563"/>
      <c r="D29" s="156">
        <f>SUM(D30:D31)</f>
        <v>0</v>
      </c>
      <c r="E29" s="561" t="s">
        <v>221</v>
      </c>
      <c r="F29" s="563"/>
      <c r="G29" s="156">
        <v>0</v>
      </c>
    </row>
    <row r="30" spans="1:7" ht="15" customHeight="1" x14ac:dyDescent="0.2">
      <c r="A30" s="561" t="s">
        <v>379</v>
      </c>
      <c r="B30" s="562"/>
      <c r="C30" s="563"/>
      <c r="D30" s="156">
        <v>0</v>
      </c>
      <c r="E30" s="165"/>
      <c r="F30" s="166"/>
      <c r="G30" s="156"/>
    </row>
    <row r="31" spans="1:7" ht="15" customHeight="1" x14ac:dyDescent="0.2">
      <c r="A31" s="561" t="s">
        <v>380</v>
      </c>
      <c r="B31" s="562"/>
      <c r="C31" s="563"/>
      <c r="D31" s="156">
        <v>0</v>
      </c>
      <c r="E31" s="165"/>
      <c r="F31" s="166"/>
      <c r="G31" s="156"/>
    </row>
    <row r="32" spans="1:7" ht="25.5" customHeight="1" x14ac:dyDescent="0.2">
      <c r="A32" s="561" t="s">
        <v>219</v>
      </c>
      <c r="B32" s="562"/>
      <c r="C32" s="563"/>
      <c r="D32" s="157">
        <f>SUM(D33:D34)</f>
        <v>23194</v>
      </c>
      <c r="E32" s="568" t="s">
        <v>222</v>
      </c>
      <c r="F32" s="569"/>
      <c r="G32" s="156">
        <v>0</v>
      </c>
    </row>
    <row r="33" spans="1:7" ht="12.75" customHeight="1" x14ac:dyDescent="0.2">
      <c r="A33" s="561" t="s">
        <v>379</v>
      </c>
      <c r="B33" s="562"/>
      <c r="C33" s="563"/>
      <c r="D33" s="157">
        <f>SUM('1.1ÖNKORMÁNYZAT'!D32,'1.2HIVATAL'!D33,'1.3GAMESZ'!D33,'1.4BÖLCSŐDE'!D33,'1.5ÓVODA'!D33,'1.6ISKOLA'!D33,'1.7ZENEISKOLA'!D33,'1.8GIMNÁZIUM'!D33,'1.9MŰVHÁZ'!D33,'1.10KÖNYVTÁR'!D33)</f>
        <v>0</v>
      </c>
      <c r="E33" s="167"/>
      <c r="F33" s="168"/>
      <c r="G33" s="156"/>
    </row>
    <row r="34" spans="1:7" ht="12.75" customHeight="1" x14ac:dyDescent="0.2">
      <c r="A34" s="561" t="s">
        <v>380</v>
      </c>
      <c r="B34" s="562"/>
      <c r="C34" s="563"/>
      <c r="D34" s="157">
        <f>SUM('1.1ÖNKORMÁNYZAT'!D33,'1.2HIVATAL'!D34,'1.3GAMESZ'!D34,'1.4BÖLCSŐDE'!D34,'1.5ÓVODA'!D34,'1.6ISKOLA'!D34,'1.7ZENEISKOLA'!D34,'1.8GIMNÁZIUM'!D34,'1.9MŰVHÁZ'!D34,'1.10KÖNYVTÁR'!D34)</f>
        <v>23194</v>
      </c>
      <c r="E34" s="167"/>
      <c r="F34" s="168"/>
      <c r="G34" s="156"/>
    </row>
    <row r="35" spans="1:7" ht="12.75" customHeight="1" x14ac:dyDescent="0.2">
      <c r="A35" s="565" t="s">
        <v>230</v>
      </c>
      <c r="B35" s="565"/>
      <c r="C35" s="565"/>
      <c r="D35" s="156">
        <f>SUM(D36:D37)</f>
        <v>50487</v>
      </c>
      <c r="E35" s="566" t="s">
        <v>223</v>
      </c>
      <c r="F35" s="567"/>
      <c r="G35" s="156">
        <f>SUM(G36:G37)</f>
        <v>984474</v>
      </c>
    </row>
    <row r="36" spans="1:7" ht="12.75" customHeight="1" x14ac:dyDescent="0.2">
      <c r="A36" s="561" t="s">
        <v>379</v>
      </c>
      <c r="B36" s="562"/>
      <c r="C36" s="563"/>
      <c r="D36" s="156">
        <f>SUM('1.1ÖNKORMÁNYZAT'!D35,'1.2HIVATAL'!D36,'1.3GAMESZ'!D36,'1.4BÖLCSŐDE'!D36,'1.5ÓVODA'!D36,'1.6ISKOLA'!D36,'1.7ZENEISKOLA'!D36,'1.8GIMNÁZIUM'!D36,'1.9MŰVHÁZ'!D36,'1.10KÖNYVTÁR'!D36)</f>
        <v>0</v>
      </c>
      <c r="E36" s="561" t="s">
        <v>379</v>
      </c>
      <c r="F36" s="563"/>
      <c r="G36" s="158">
        <f>SUM('1.1ÖNKORMÁNYZAT'!G35,'1.2HIVATAL'!G36,'1.3GAMESZ'!G36,'1.4BÖLCSŐDE'!G36,'1.5ÓVODA'!G36,'1.6ISKOLA'!G36,'1.7ZENEISKOLA'!G36,'1.8GIMNÁZIUM'!G36,'1.9MŰVHÁZ'!G36,'1.10KÖNYVTÁR'!G36)</f>
        <v>934474</v>
      </c>
    </row>
    <row r="37" spans="1:7" ht="12.75" customHeight="1" x14ac:dyDescent="0.2">
      <c r="A37" s="561" t="s">
        <v>380</v>
      </c>
      <c r="B37" s="562"/>
      <c r="C37" s="563"/>
      <c r="D37" s="156">
        <f>SUM('1.1ÖNKORMÁNYZAT'!D36,'1.2HIVATAL'!D37,'1.3GAMESZ'!D37,'1.4BÖLCSŐDE'!D37,'1.5ÓVODA'!D37,'1.6ISKOLA'!D37,'1.7ZENEISKOLA'!D37,'1.8GIMNÁZIUM'!D37,'1.9MŰVHÁZ'!D37,'1.10KÖNYVTÁR'!D37)</f>
        <v>50487</v>
      </c>
      <c r="E37" s="561" t="s">
        <v>380</v>
      </c>
      <c r="F37" s="563"/>
      <c r="G37" s="158">
        <f>SUM('1.1ÖNKORMÁNYZAT'!G36,'1.2HIVATAL'!G37,'1.3GAMESZ'!G37,'1.4BÖLCSŐDE'!G37,'1.5ÓVODA'!G37,'1.6ISKOLA'!G37,'1.7ZENEISKOLA'!G37,'1.8GIMNÁZIUM'!G37,'1.9MŰVHÁZ'!G37,'1.10KÖNYVTÁR'!G37)</f>
        <v>50000</v>
      </c>
    </row>
    <row r="38" spans="1:7" ht="15" customHeight="1" x14ac:dyDescent="0.2">
      <c r="A38" s="564" t="s">
        <v>189</v>
      </c>
      <c r="B38" s="564"/>
      <c r="C38" s="564"/>
      <c r="D38" s="155">
        <f>SUM(D7+D14+D19+D28)</f>
        <v>6254431</v>
      </c>
      <c r="E38" s="564" t="s">
        <v>191</v>
      </c>
      <c r="F38" s="564"/>
      <c r="G38" s="155">
        <f>SUM(G7+G14+G19+G23+G28)</f>
        <v>6254431</v>
      </c>
    </row>
    <row r="40" spans="1:7" x14ac:dyDescent="0.2">
      <c r="A40" s="247" t="s">
        <v>991</v>
      </c>
    </row>
  </sheetData>
  <mergeCells count="65">
    <mergeCell ref="A7:C7"/>
    <mergeCell ref="E7:F7"/>
    <mergeCell ref="A3:G3"/>
    <mergeCell ref="A5:D5"/>
    <mergeCell ref="E5:G5"/>
    <mergeCell ref="A6:C6"/>
    <mergeCell ref="E6:F6"/>
    <mergeCell ref="A8:C8"/>
    <mergeCell ref="E8:F8"/>
    <mergeCell ref="A9:C9"/>
    <mergeCell ref="E9:F9"/>
    <mergeCell ref="A10:C10"/>
    <mergeCell ref="E10:F10"/>
    <mergeCell ref="A11:C11"/>
    <mergeCell ref="E11:F11"/>
    <mergeCell ref="A12:C12"/>
    <mergeCell ref="E12:F12"/>
    <mergeCell ref="A13:C13"/>
    <mergeCell ref="E13:F13"/>
    <mergeCell ref="A14:C14"/>
    <mergeCell ref="E14:F14"/>
    <mergeCell ref="A15:C15"/>
    <mergeCell ref="E15:F15"/>
    <mergeCell ref="A16:C16"/>
    <mergeCell ref="E16:F16"/>
    <mergeCell ref="A17:C17"/>
    <mergeCell ref="E17:F17"/>
    <mergeCell ref="A18:C18"/>
    <mergeCell ref="E18:F18"/>
    <mergeCell ref="A19:C19"/>
    <mergeCell ref="E19:F19"/>
    <mergeCell ref="A20:C20"/>
    <mergeCell ref="E20:F20"/>
    <mergeCell ref="A21:C21"/>
    <mergeCell ref="E21:F21"/>
    <mergeCell ref="A22:C22"/>
    <mergeCell ref="E22:F22"/>
    <mergeCell ref="A23:C23"/>
    <mergeCell ref="E23:F23"/>
    <mergeCell ref="A24:C24"/>
    <mergeCell ref="E24:F24"/>
    <mergeCell ref="A25:C25"/>
    <mergeCell ref="E25:F25"/>
    <mergeCell ref="A26:C26"/>
    <mergeCell ref="E26:F26"/>
    <mergeCell ref="A27:C27"/>
    <mergeCell ref="E27:F27"/>
    <mergeCell ref="A28:C28"/>
    <mergeCell ref="E28:F28"/>
    <mergeCell ref="A29:C29"/>
    <mergeCell ref="E29:F29"/>
    <mergeCell ref="A30:C30"/>
    <mergeCell ref="A31:C31"/>
    <mergeCell ref="A32:C32"/>
    <mergeCell ref="E32:F32"/>
    <mergeCell ref="A37:C37"/>
    <mergeCell ref="E37:F37"/>
    <mergeCell ref="A38:C38"/>
    <mergeCell ref="E38:F38"/>
    <mergeCell ref="A33:C33"/>
    <mergeCell ref="A34:C34"/>
    <mergeCell ref="A35:C35"/>
    <mergeCell ref="E35:F35"/>
    <mergeCell ref="A36:C36"/>
    <mergeCell ref="E36:F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opLeftCell="A22" workbookViewId="0">
      <selection activeCell="G7" sqref="G7"/>
    </sheetView>
  </sheetViews>
  <sheetFormatPr defaultRowHeight="12.75" x14ac:dyDescent="0.2"/>
  <cols>
    <col min="3" max="3" width="33.5703125" customWidth="1"/>
    <col min="4" max="4" width="15.7109375" customWidth="1"/>
    <col min="5" max="5" width="6.5703125" customWidth="1"/>
    <col min="6" max="6" width="46.85546875" customWidth="1"/>
    <col min="7" max="7" width="15.7109375" customWidth="1"/>
    <col min="259" max="259" width="33.5703125" customWidth="1"/>
    <col min="260" max="260" width="15.7109375" customWidth="1"/>
    <col min="261" max="261" width="6.5703125" customWidth="1"/>
    <col min="262" max="262" width="46.85546875" customWidth="1"/>
    <col min="263" max="263" width="15.7109375" customWidth="1"/>
    <col min="515" max="515" width="33.5703125" customWidth="1"/>
    <col min="516" max="516" width="15.7109375" customWidth="1"/>
    <col min="517" max="517" width="6.5703125" customWidth="1"/>
    <col min="518" max="518" width="46.85546875" customWidth="1"/>
    <col min="519" max="519" width="15.7109375" customWidth="1"/>
    <col min="771" max="771" width="33.5703125" customWidth="1"/>
    <col min="772" max="772" width="15.7109375" customWidth="1"/>
    <col min="773" max="773" width="6.5703125" customWidth="1"/>
    <col min="774" max="774" width="46.85546875" customWidth="1"/>
    <col min="775" max="775" width="15.7109375" customWidth="1"/>
    <col min="1027" max="1027" width="33.5703125" customWidth="1"/>
    <col min="1028" max="1028" width="15.7109375" customWidth="1"/>
    <col min="1029" max="1029" width="6.5703125" customWidth="1"/>
    <col min="1030" max="1030" width="46.85546875" customWidth="1"/>
    <col min="1031" max="1031" width="15.7109375" customWidth="1"/>
    <col min="1283" max="1283" width="33.5703125" customWidth="1"/>
    <col min="1284" max="1284" width="15.7109375" customWidth="1"/>
    <col min="1285" max="1285" width="6.5703125" customWidth="1"/>
    <col min="1286" max="1286" width="46.85546875" customWidth="1"/>
    <col min="1287" max="1287" width="15.7109375" customWidth="1"/>
    <col min="1539" max="1539" width="33.5703125" customWidth="1"/>
    <col min="1540" max="1540" width="15.7109375" customWidth="1"/>
    <col min="1541" max="1541" width="6.5703125" customWidth="1"/>
    <col min="1542" max="1542" width="46.85546875" customWidth="1"/>
    <col min="1543" max="1543" width="15.7109375" customWidth="1"/>
    <col min="1795" max="1795" width="33.5703125" customWidth="1"/>
    <col min="1796" max="1796" width="15.7109375" customWidth="1"/>
    <col min="1797" max="1797" width="6.5703125" customWidth="1"/>
    <col min="1798" max="1798" width="46.85546875" customWidth="1"/>
    <col min="1799" max="1799" width="15.7109375" customWidth="1"/>
    <col min="2051" max="2051" width="33.5703125" customWidth="1"/>
    <col min="2052" max="2052" width="15.7109375" customWidth="1"/>
    <col min="2053" max="2053" width="6.5703125" customWidth="1"/>
    <col min="2054" max="2054" width="46.85546875" customWidth="1"/>
    <col min="2055" max="2055" width="15.7109375" customWidth="1"/>
    <col min="2307" max="2307" width="33.5703125" customWidth="1"/>
    <col min="2308" max="2308" width="15.7109375" customWidth="1"/>
    <col min="2309" max="2309" width="6.5703125" customWidth="1"/>
    <col min="2310" max="2310" width="46.85546875" customWidth="1"/>
    <col min="2311" max="2311" width="15.7109375" customWidth="1"/>
    <col min="2563" max="2563" width="33.5703125" customWidth="1"/>
    <col min="2564" max="2564" width="15.7109375" customWidth="1"/>
    <col min="2565" max="2565" width="6.5703125" customWidth="1"/>
    <col min="2566" max="2566" width="46.85546875" customWidth="1"/>
    <col min="2567" max="2567" width="15.7109375" customWidth="1"/>
    <col min="2819" max="2819" width="33.5703125" customWidth="1"/>
    <col min="2820" max="2820" width="15.7109375" customWidth="1"/>
    <col min="2821" max="2821" width="6.5703125" customWidth="1"/>
    <col min="2822" max="2822" width="46.85546875" customWidth="1"/>
    <col min="2823" max="2823" width="15.7109375" customWidth="1"/>
    <col min="3075" max="3075" width="33.5703125" customWidth="1"/>
    <col min="3076" max="3076" width="15.7109375" customWidth="1"/>
    <col min="3077" max="3077" width="6.5703125" customWidth="1"/>
    <col min="3078" max="3078" width="46.85546875" customWidth="1"/>
    <col min="3079" max="3079" width="15.7109375" customWidth="1"/>
    <col min="3331" max="3331" width="33.5703125" customWidth="1"/>
    <col min="3332" max="3332" width="15.7109375" customWidth="1"/>
    <col min="3333" max="3333" width="6.5703125" customWidth="1"/>
    <col min="3334" max="3334" width="46.85546875" customWidth="1"/>
    <col min="3335" max="3335" width="15.7109375" customWidth="1"/>
    <col min="3587" max="3587" width="33.5703125" customWidth="1"/>
    <col min="3588" max="3588" width="15.7109375" customWidth="1"/>
    <col min="3589" max="3589" width="6.5703125" customWidth="1"/>
    <col min="3590" max="3590" width="46.85546875" customWidth="1"/>
    <col min="3591" max="3591" width="15.7109375" customWidth="1"/>
    <col min="3843" max="3843" width="33.5703125" customWidth="1"/>
    <col min="3844" max="3844" width="15.7109375" customWidth="1"/>
    <col min="3845" max="3845" width="6.5703125" customWidth="1"/>
    <col min="3846" max="3846" width="46.85546875" customWidth="1"/>
    <col min="3847" max="3847" width="15.7109375" customWidth="1"/>
    <col min="4099" max="4099" width="33.5703125" customWidth="1"/>
    <col min="4100" max="4100" width="15.7109375" customWidth="1"/>
    <col min="4101" max="4101" width="6.5703125" customWidth="1"/>
    <col min="4102" max="4102" width="46.85546875" customWidth="1"/>
    <col min="4103" max="4103" width="15.7109375" customWidth="1"/>
    <col min="4355" max="4355" width="33.5703125" customWidth="1"/>
    <col min="4356" max="4356" width="15.7109375" customWidth="1"/>
    <col min="4357" max="4357" width="6.5703125" customWidth="1"/>
    <col min="4358" max="4358" width="46.85546875" customWidth="1"/>
    <col min="4359" max="4359" width="15.7109375" customWidth="1"/>
    <col min="4611" max="4611" width="33.5703125" customWidth="1"/>
    <col min="4612" max="4612" width="15.7109375" customWidth="1"/>
    <col min="4613" max="4613" width="6.5703125" customWidth="1"/>
    <col min="4614" max="4614" width="46.85546875" customWidth="1"/>
    <col min="4615" max="4615" width="15.7109375" customWidth="1"/>
    <col min="4867" max="4867" width="33.5703125" customWidth="1"/>
    <col min="4868" max="4868" width="15.7109375" customWidth="1"/>
    <col min="4869" max="4869" width="6.5703125" customWidth="1"/>
    <col min="4870" max="4870" width="46.85546875" customWidth="1"/>
    <col min="4871" max="4871" width="15.7109375" customWidth="1"/>
    <col min="5123" max="5123" width="33.5703125" customWidth="1"/>
    <col min="5124" max="5124" width="15.7109375" customWidth="1"/>
    <col min="5125" max="5125" width="6.5703125" customWidth="1"/>
    <col min="5126" max="5126" width="46.85546875" customWidth="1"/>
    <col min="5127" max="5127" width="15.7109375" customWidth="1"/>
    <col min="5379" max="5379" width="33.5703125" customWidth="1"/>
    <col min="5380" max="5380" width="15.7109375" customWidth="1"/>
    <col min="5381" max="5381" width="6.5703125" customWidth="1"/>
    <col min="5382" max="5382" width="46.85546875" customWidth="1"/>
    <col min="5383" max="5383" width="15.7109375" customWidth="1"/>
    <col min="5635" max="5635" width="33.5703125" customWidth="1"/>
    <col min="5636" max="5636" width="15.7109375" customWidth="1"/>
    <col min="5637" max="5637" width="6.5703125" customWidth="1"/>
    <col min="5638" max="5638" width="46.85546875" customWidth="1"/>
    <col min="5639" max="5639" width="15.7109375" customWidth="1"/>
    <col min="5891" max="5891" width="33.5703125" customWidth="1"/>
    <col min="5892" max="5892" width="15.7109375" customWidth="1"/>
    <col min="5893" max="5893" width="6.5703125" customWidth="1"/>
    <col min="5894" max="5894" width="46.85546875" customWidth="1"/>
    <col min="5895" max="5895" width="15.7109375" customWidth="1"/>
    <col min="6147" max="6147" width="33.5703125" customWidth="1"/>
    <col min="6148" max="6148" width="15.7109375" customWidth="1"/>
    <col min="6149" max="6149" width="6.5703125" customWidth="1"/>
    <col min="6150" max="6150" width="46.85546875" customWidth="1"/>
    <col min="6151" max="6151" width="15.7109375" customWidth="1"/>
    <col min="6403" max="6403" width="33.5703125" customWidth="1"/>
    <col min="6404" max="6404" width="15.7109375" customWidth="1"/>
    <col min="6405" max="6405" width="6.5703125" customWidth="1"/>
    <col min="6406" max="6406" width="46.85546875" customWidth="1"/>
    <col min="6407" max="6407" width="15.7109375" customWidth="1"/>
    <col min="6659" max="6659" width="33.5703125" customWidth="1"/>
    <col min="6660" max="6660" width="15.7109375" customWidth="1"/>
    <col min="6661" max="6661" width="6.5703125" customWidth="1"/>
    <col min="6662" max="6662" width="46.85546875" customWidth="1"/>
    <col min="6663" max="6663" width="15.7109375" customWidth="1"/>
    <col min="6915" max="6915" width="33.5703125" customWidth="1"/>
    <col min="6916" max="6916" width="15.7109375" customWidth="1"/>
    <col min="6917" max="6917" width="6.5703125" customWidth="1"/>
    <col min="6918" max="6918" width="46.85546875" customWidth="1"/>
    <col min="6919" max="6919" width="15.7109375" customWidth="1"/>
    <col min="7171" max="7171" width="33.5703125" customWidth="1"/>
    <col min="7172" max="7172" width="15.7109375" customWidth="1"/>
    <col min="7173" max="7173" width="6.5703125" customWidth="1"/>
    <col min="7174" max="7174" width="46.85546875" customWidth="1"/>
    <col min="7175" max="7175" width="15.7109375" customWidth="1"/>
    <col min="7427" max="7427" width="33.5703125" customWidth="1"/>
    <col min="7428" max="7428" width="15.7109375" customWidth="1"/>
    <col min="7429" max="7429" width="6.5703125" customWidth="1"/>
    <col min="7430" max="7430" width="46.85546875" customWidth="1"/>
    <col min="7431" max="7431" width="15.7109375" customWidth="1"/>
    <col min="7683" max="7683" width="33.5703125" customWidth="1"/>
    <col min="7684" max="7684" width="15.7109375" customWidth="1"/>
    <col min="7685" max="7685" width="6.5703125" customWidth="1"/>
    <col min="7686" max="7686" width="46.85546875" customWidth="1"/>
    <col min="7687" max="7687" width="15.7109375" customWidth="1"/>
    <col min="7939" max="7939" width="33.5703125" customWidth="1"/>
    <col min="7940" max="7940" width="15.7109375" customWidth="1"/>
    <col min="7941" max="7941" width="6.5703125" customWidth="1"/>
    <col min="7942" max="7942" width="46.85546875" customWidth="1"/>
    <col min="7943" max="7943" width="15.7109375" customWidth="1"/>
    <col min="8195" max="8195" width="33.5703125" customWidth="1"/>
    <col min="8196" max="8196" width="15.7109375" customWidth="1"/>
    <col min="8197" max="8197" width="6.5703125" customWidth="1"/>
    <col min="8198" max="8198" width="46.85546875" customWidth="1"/>
    <col min="8199" max="8199" width="15.7109375" customWidth="1"/>
    <col min="8451" max="8451" width="33.5703125" customWidth="1"/>
    <col min="8452" max="8452" width="15.7109375" customWidth="1"/>
    <col min="8453" max="8453" width="6.5703125" customWidth="1"/>
    <col min="8454" max="8454" width="46.85546875" customWidth="1"/>
    <col min="8455" max="8455" width="15.7109375" customWidth="1"/>
    <col min="8707" max="8707" width="33.5703125" customWidth="1"/>
    <col min="8708" max="8708" width="15.7109375" customWidth="1"/>
    <col min="8709" max="8709" width="6.5703125" customWidth="1"/>
    <col min="8710" max="8710" width="46.85546875" customWidth="1"/>
    <col min="8711" max="8711" width="15.7109375" customWidth="1"/>
    <col min="8963" max="8963" width="33.5703125" customWidth="1"/>
    <col min="8964" max="8964" width="15.7109375" customWidth="1"/>
    <col min="8965" max="8965" width="6.5703125" customWidth="1"/>
    <col min="8966" max="8966" width="46.85546875" customWidth="1"/>
    <col min="8967" max="8967" width="15.7109375" customWidth="1"/>
    <col min="9219" max="9219" width="33.5703125" customWidth="1"/>
    <col min="9220" max="9220" width="15.7109375" customWidth="1"/>
    <col min="9221" max="9221" width="6.5703125" customWidth="1"/>
    <col min="9222" max="9222" width="46.85546875" customWidth="1"/>
    <col min="9223" max="9223" width="15.7109375" customWidth="1"/>
    <col min="9475" max="9475" width="33.5703125" customWidth="1"/>
    <col min="9476" max="9476" width="15.7109375" customWidth="1"/>
    <col min="9477" max="9477" width="6.5703125" customWidth="1"/>
    <col min="9478" max="9478" width="46.85546875" customWidth="1"/>
    <col min="9479" max="9479" width="15.7109375" customWidth="1"/>
    <col min="9731" max="9731" width="33.5703125" customWidth="1"/>
    <col min="9732" max="9732" width="15.7109375" customWidth="1"/>
    <col min="9733" max="9733" width="6.5703125" customWidth="1"/>
    <col min="9734" max="9734" width="46.85546875" customWidth="1"/>
    <col min="9735" max="9735" width="15.7109375" customWidth="1"/>
    <col min="9987" max="9987" width="33.5703125" customWidth="1"/>
    <col min="9988" max="9988" width="15.7109375" customWidth="1"/>
    <col min="9989" max="9989" width="6.5703125" customWidth="1"/>
    <col min="9990" max="9990" width="46.85546875" customWidth="1"/>
    <col min="9991" max="9991" width="15.7109375" customWidth="1"/>
    <col min="10243" max="10243" width="33.5703125" customWidth="1"/>
    <col min="10244" max="10244" width="15.7109375" customWidth="1"/>
    <col min="10245" max="10245" width="6.5703125" customWidth="1"/>
    <col min="10246" max="10246" width="46.85546875" customWidth="1"/>
    <col min="10247" max="10247" width="15.7109375" customWidth="1"/>
    <col min="10499" max="10499" width="33.5703125" customWidth="1"/>
    <col min="10500" max="10500" width="15.7109375" customWidth="1"/>
    <col min="10501" max="10501" width="6.5703125" customWidth="1"/>
    <col min="10502" max="10502" width="46.85546875" customWidth="1"/>
    <col min="10503" max="10503" width="15.7109375" customWidth="1"/>
    <col min="10755" max="10755" width="33.5703125" customWidth="1"/>
    <col min="10756" max="10756" width="15.7109375" customWidth="1"/>
    <col min="10757" max="10757" width="6.5703125" customWidth="1"/>
    <col min="10758" max="10758" width="46.85546875" customWidth="1"/>
    <col min="10759" max="10759" width="15.7109375" customWidth="1"/>
    <col min="11011" max="11011" width="33.5703125" customWidth="1"/>
    <col min="11012" max="11012" width="15.7109375" customWidth="1"/>
    <col min="11013" max="11013" width="6.5703125" customWidth="1"/>
    <col min="11014" max="11014" width="46.85546875" customWidth="1"/>
    <col min="11015" max="11015" width="15.7109375" customWidth="1"/>
    <col min="11267" max="11267" width="33.5703125" customWidth="1"/>
    <col min="11268" max="11268" width="15.7109375" customWidth="1"/>
    <col min="11269" max="11269" width="6.5703125" customWidth="1"/>
    <col min="11270" max="11270" width="46.85546875" customWidth="1"/>
    <col min="11271" max="11271" width="15.7109375" customWidth="1"/>
    <col min="11523" max="11523" width="33.5703125" customWidth="1"/>
    <col min="11524" max="11524" width="15.7109375" customWidth="1"/>
    <col min="11525" max="11525" width="6.5703125" customWidth="1"/>
    <col min="11526" max="11526" width="46.85546875" customWidth="1"/>
    <col min="11527" max="11527" width="15.7109375" customWidth="1"/>
    <col min="11779" max="11779" width="33.5703125" customWidth="1"/>
    <col min="11780" max="11780" width="15.7109375" customWidth="1"/>
    <col min="11781" max="11781" width="6.5703125" customWidth="1"/>
    <col min="11782" max="11782" width="46.85546875" customWidth="1"/>
    <col min="11783" max="11783" width="15.7109375" customWidth="1"/>
    <col min="12035" max="12035" width="33.5703125" customWidth="1"/>
    <col min="12036" max="12036" width="15.7109375" customWidth="1"/>
    <col min="12037" max="12037" width="6.5703125" customWidth="1"/>
    <col min="12038" max="12038" width="46.85546875" customWidth="1"/>
    <col min="12039" max="12039" width="15.7109375" customWidth="1"/>
    <col min="12291" max="12291" width="33.5703125" customWidth="1"/>
    <col min="12292" max="12292" width="15.7109375" customWidth="1"/>
    <col min="12293" max="12293" width="6.5703125" customWidth="1"/>
    <col min="12294" max="12294" width="46.85546875" customWidth="1"/>
    <col min="12295" max="12295" width="15.7109375" customWidth="1"/>
    <col min="12547" max="12547" width="33.5703125" customWidth="1"/>
    <col min="12548" max="12548" width="15.7109375" customWidth="1"/>
    <col min="12549" max="12549" width="6.5703125" customWidth="1"/>
    <col min="12550" max="12550" width="46.85546875" customWidth="1"/>
    <col min="12551" max="12551" width="15.7109375" customWidth="1"/>
    <col min="12803" max="12803" width="33.5703125" customWidth="1"/>
    <col min="12804" max="12804" width="15.7109375" customWidth="1"/>
    <col min="12805" max="12805" width="6.5703125" customWidth="1"/>
    <col min="12806" max="12806" width="46.85546875" customWidth="1"/>
    <col min="12807" max="12807" width="15.7109375" customWidth="1"/>
    <col min="13059" max="13059" width="33.5703125" customWidth="1"/>
    <col min="13060" max="13060" width="15.7109375" customWidth="1"/>
    <col min="13061" max="13061" width="6.5703125" customWidth="1"/>
    <col min="13062" max="13062" width="46.85546875" customWidth="1"/>
    <col min="13063" max="13063" width="15.7109375" customWidth="1"/>
    <col min="13315" max="13315" width="33.5703125" customWidth="1"/>
    <col min="13316" max="13316" width="15.7109375" customWidth="1"/>
    <col min="13317" max="13317" width="6.5703125" customWidth="1"/>
    <col min="13318" max="13318" width="46.85546875" customWidth="1"/>
    <col min="13319" max="13319" width="15.7109375" customWidth="1"/>
    <col min="13571" max="13571" width="33.5703125" customWidth="1"/>
    <col min="13572" max="13572" width="15.7109375" customWidth="1"/>
    <col min="13573" max="13573" width="6.5703125" customWidth="1"/>
    <col min="13574" max="13574" width="46.85546875" customWidth="1"/>
    <col min="13575" max="13575" width="15.7109375" customWidth="1"/>
    <col min="13827" max="13827" width="33.5703125" customWidth="1"/>
    <col min="13828" max="13828" width="15.7109375" customWidth="1"/>
    <col min="13829" max="13829" width="6.5703125" customWidth="1"/>
    <col min="13830" max="13830" width="46.85546875" customWidth="1"/>
    <col min="13831" max="13831" width="15.7109375" customWidth="1"/>
    <col min="14083" max="14083" width="33.5703125" customWidth="1"/>
    <col min="14084" max="14084" width="15.7109375" customWidth="1"/>
    <col min="14085" max="14085" width="6.5703125" customWidth="1"/>
    <col min="14086" max="14086" width="46.85546875" customWidth="1"/>
    <col min="14087" max="14087" width="15.7109375" customWidth="1"/>
    <col min="14339" max="14339" width="33.5703125" customWidth="1"/>
    <col min="14340" max="14340" width="15.7109375" customWidth="1"/>
    <col min="14341" max="14341" width="6.5703125" customWidth="1"/>
    <col min="14342" max="14342" width="46.85546875" customWidth="1"/>
    <col min="14343" max="14343" width="15.7109375" customWidth="1"/>
    <col min="14595" max="14595" width="33.5703125" customWidth="1"/>
    <col min="14596" max="14596" width="15.7109375" customWidth="1"/>
    <col min="14597" max="14597" width="6.5703125" customWidth="1"/>
    <col min="14598" max="14598" width="46.85546875" customWidth="1"/>
    <col min="14599" max="14599" width="15.7109375" customWidth="1"/>
    <col min="14851" max="14851" width="33.5703125" customWidth="1"/>
    <col min="14852" max="14852" width="15.7109375" customWidth="1"/>
    <col min="14853" max="14853" width="6.5703125" customWidth="1"/>
    <col min="14854" max="14854" width="46.85546875" customWidth="1"/>
    <col min="14855" max="14855" width="15.7109375" customWidth="1"/>
    <col min="15107" max="15107" width="33.5703125" customWidth="1"/>
    <col min="15108" max="15108" width="15.7109375" customWidth="1"/>
    <col min="15109" max="15109" width="6.5703125" customWidth="1"/>
    <col min="15110" max="15110" width="46.85546875" customWidth="1"/>
    <col min="15111" max="15111" width="15.7109375" customWidth="1"/>
    <col min="15363" max="15363" width="33.5703125" customWidth="1"/>
    <col min="15364" max="15364" width="15.7109375" customWidth="1"/>
    <col min="15365" max="15365" width="6.5703125" customWidth="1"/>
    <col min="15366" max="15366" width="46.85546875" customWidth="1"/>
    <col min="15367" max="15367" width="15.7109375" customWidth="1"/>
    <col min="15619" max="15619" width="33.5703125" customWidth="1"/>
    <col min="15620" max="15620" width="15.7109375" customWidth="1"/>
    <col min="15621" max="15621" width="6.5703125" customWidth="1"/>
    <col min="15622" max="15622" width="46.85546875" customWidth="1"/>
    <col min="15623" max="15623" width="15.7109375" customWidth="1"/>
    <col min="15875" max="15875" width="33.5703125" customWidth="1"/>
    <col min="15876" max="15876" width="15.7109375" customWidth="1"/>
    <col min="15877" max="15877" width="6.5703125" customWidth="1"/>
    <col min="15878" max="15878" width="46.85546875" customWidth="1"/>
    <col min="15879" max="15879" width="15.7109375" customWidth="1"/>
    <col min="16131" max="16131" width="33.5703125" customWidth="1"/>
    <col min="16132" max="16132" width="15.7109375" customWidth="1"/>
    <col min="16133" max="16133" width="6.5703125" customWidth="1"/>
    <col min="16134" max="16134" width="46.85546875" customWidth="1"/>
    <col min="16135" max="16135" width="15.7109375" customWidth="1"/>
  </cols>
  <sheetData>
    <row r="1" spans="1:7" ht="14.25" x14ac:dyDescent="0.2">
      <c r="A1" s="57" t="s">
        <v>430</v>
      </c>
      <c r="F1" s="10"/>
      <c r="G1" s="186" t="s">
        <v>440</v>
      </c>
    </row>
    <row r="2" spans="1:7" x14ac:dyDescent="0.2">
      <c r="A2" s="154"/>
      <c r="B2" s="154"/>
      <c r="C2" s="154"/>
      <c r="D2" s="154"/>
      <c r="E2" s="154"/>
      <c r="F2" s="154"/>
      <c r="G2" s="154"/>
    </row>
    <row r="3" spans="1:7" ht="15" x14ac:dyDescent="0.2">
      <c r="A3" s="584" t="s">
        <v>376</v>
      </c>
      <c r="B3" s="584"/>
      <c r="C3" s="584"/>
      <c r="D3" s="584"/>
      <c r="E3" s="584"/>
      <c r="F3" s="584"/>
      <c r="G3" s="584"/>
    </row>
    <row r="4" spans="1:7" x14ac:dyDescent="0.2">
      <c r="G4" s="170" t="s">
        <v>0</v>
      </c>
    </row>
    <row r="5" spans="1:7" x14ac:dyDescent="0.2">
      <c r="A5" s="585" t="s">
        <v>377</v>
      </c>
      <c r="B5" s="585"/>
      <c r="C5" s="585"/>
      <c r="D5" s="585"/>
      <c r="E5" s="585" t="s">
        <v>378</v>
      </c>
      <c r="F5" s="585"/>
      <c r="G5" s="585"/>
    </row>
    <row r="6" spans="1:7" x14ac:dyDescent="0.2">
      <c r="A6" s="586" t="s">
        <v>86</v>
      </c>
      <c r="B6" s="586"/>
      <c r="C6" s="586"/>
      <c r="D6" s="169" t="s">
        <v>217</v>
      </c>
      <c r="E6" s="586" t="s">
        <v>1</v>
      </c>
      <c r="F6" s="586"/>
      <c r="G6" s="169" t="s">
        <v>217</v>
      </c>
    </row>
    <row r="7" spans="1:7" x14ac:dyDescent="0.2">
      <c r="A7" s="573" t="s">
        <v>192</v>
      </c>
      <c r="B7" s="573"/>
      <c r="C7" s="573"/>
      <c r="D7" s="155">
        <f>SUM(D8:D12)</f>
        <v>120467</v>
      </c>
      <c r="E7" s="573" t="s">
        <v>193</v>
      </c>
      <c r="F7" s="573"/>
      <c r="G7" s="155">
        <f>SUM(G8:G12)</f>
        <v>120467</v>
      </c>
    </row>
    <row r="8" spans="1:7" x14ac:dyDescent="0.2">
      <c r="A8" s="570" t="s">
        <v>87</v>
      </c>
      <c r="B8" s="570"/>
      <c r="C8" s="570"/>
      <c r="D8" s="156">
        <f>'[1]2.12_művház'!F8</f>
        <v>25918</v>
      </c>
      <c r="E8" s="570" t="s">
        <v>137</v>
      </c>
      <c r="F8" s="570"/>
      <c r="G8" s="156">
        <f>'[1]3.1_művház'!E8</f>
        <v>44164</v>
      </c>
    </row>
    <row r="9" spans="1:7" x14ac:dyDescent="0.2">
      <c r="A9" s="582" t="s">
        <v>88</v>
      </c>
      <c r="B9" s="582"/>
      <c r="C9" s="582"/>
      <c r="D9" s="156"/>
      <c r="E9" s="583" t="s">
        <v>167</v>
      </c>
      <c r="F9" s="583"/>
      <c r="G9" s="156">
        <f>'[1]3.1_művház'!E9</f>
        <v>11369</v>
      </c>
    </row>
    <row r="10" spans="1:7" x14ac:dyDescent="0.2">
      <c r="A10" s="582" t="s">
        <v>152</v>
      </c>
      <c r="B10" s="582"/>
      <c r="C10" s="582"/>
      <c r="D10" s="156"/>
      <c r="E10" s="570" t="s">
        <v>155</v>
      </c>
      <c r="F10" s="570"/>
      <c r="G10" s="156">
        <f>'[1]3.1_művház'!E10</f>
        <v>64934</v>
      </c>
    </row>
    <row r="11" spans="1:7" x14ac:dyDescent="0.2">
      <c r="A11" s="570" t="s">
        <v>89</v>
      </c>
      <c r="B11" s="570"/>
      <c r="C11" s="570"/>
      <c r="D11" s="156">
        <f>'[1]2.12_művház'!F49</f>
        <v>91549</v>
      </c>
      <c r="E11" s="570" t="s">
        <v>156</v>
      </c>
      <c r="F11" s="570"/>
      <c r="G11" s="156"/>
    </row>
    <row r="12" spans="1:7" x14ac:dyDescent="0.2">
      <c r="A12" s="570" t="s">
        <v>90</v>
      </c>
      <c r="B12" s="570"/>
      <c r="C12" s="570"/>
      <c r="D12" s="156">
        <f>'[1]2.12_művház'!F14</f>
        <v>3000</v>
      </c>
      <c r="E12" s="570" t="s">
        <v>140</v>
      </c>
      <c r="F12" s="570"/>
      <c r="G12" s="156"/>
    </row>
    <row r="13" spans="1:7" x14ac:dyDescent="0.2">
      <c r="A13" s="570"/>
      <c r="B13" s="570"/>
      <c r="C13" s="570"/>
      <c r="D13" s="156"/>
      <c r="E13" s="571"/>
      <c r="F13" s="572"/>
      <c r="G13" s="156"/>
    </row>
    <row r="14" spans="1:7" x14ac:dyDescent="0.2">
      <c r="A14" s="573" t="s">
        <v>194</v>
      </c>
      <c r="B14" s="573"/>
      <c r="C14" s="573"/>
      <c r="D14" s="155">
        <f>SUM(D15:D18)</f>
        <v>0</v>
      </c>
      <c r="E14" s="573" t="s">
        <v>195</v>
      </c>
      <c r="F14" s="573"/>
      <c r="G14" s="156">
        <f>SUM(G15:G17)</f>
        <v>0</v>
      </c>
    </row>
    <row r="15" spans="1:7" x14ac:dyDescent="0.2">
      <c r="A15" s="570" t="s">
        <v>91</v>
      </c>
      <c r="B15" s="570"/>
      <c r="C15" s="570"/>
      <c r="D15" s="156"/>
      <c r="E15" s="571" t="s">
        <v>157</v>
      </c>
      <c r="F15" s="572"/>
      <c r="G15" s="156"/>
    </row>
    <row r="16" spans="1:7" x14ac:dyDescent="0.2">
      <c r="A16" s="582" t="s">
        <v>108</v>
      </c>
      <c r="B16" s="582"/>
      <c r="C16" s="582"/>
      <c r="D16" s="156"/>
      <c r="E16" s="571" t="s">
        <v>158</v>
      </c>
      <c r="F16" s="572"/>
      <c r="G16" s="156"/>
    </row>
    <row r="17" spans="1:7" x14ac:dyDescent="0.2">
      <c r="A17" s="570" t="s">
        <v>92</v>
      </c>
      <c r="B17" s="570"/>
      <c r="C17" s="570"/>
      <c r="D17" s="156"/>
      <c r="E17" s="571" t="s">
        <v>148</v>
      </c>
      <c r="F17" s="572"/>
      <c r="G17" s="156"/>
    </row>
    <row r="18" spans="1:7" x14ac:dyDescent="0.2">
      <c r="A18" s="570" t="s">
        <v>93</v>
      </c>
      <c r="B18" s="570"/>
      <c r="C18" s="570"/>
      <c r="D18" s="156"/>
      <c r="E18" s="571"/>
      <c r="F18" s="572"/>
      <c r="G18" s="156"/>
    </row>
    <row r="19" spans="1:7" x14ac:dyDescent="0.2">
      <c r="A19" s="581" t="s">
        <v>196</v>
      </c>
      <c r="B19" s="565"/>
      <c r="C19" s="565"/>
      <c r="D19" s="155">
        <f>SUM(D20:D21)</f>
        <v>0</v>
      </c>
      <c r="E19" s="579" t="s">
        <v>186</v>
      </c>
      <c r="F19" s="580"/>
      <c r="G19" s="156">
        <f>SUM(G20:G21)</f>
        <v>0</v>
      </c>
    </row>
    <row r="20" spans="1:7" x14ac:dyDescent="0.2">
      <c r="A20" s="570" t="s">
        <v>183</v>
      </c>
      <c r="B20" s="570"/>
      <c r="C20" s="570"/>
      <c r="D20" s="156"/>
      <c r="E20" s="561" t="s">
        <v>184</v>
      </c>
      <c r="F20" s="563"/>
      <c r="G20" s="156">
        <v>0</v>
      </c>
    </row>
    <row r="21" spans="1:7" x14ac:dyDescent="0.2">
      <c r="A21" s="570" t="s">
        <v>182</v>
      </c>
      <c r="B21" s="570"/>
      <c r="C21" s="570"/>
      <c r="D21" s="156"/>
      <c r="E21" s="571" t="s">
        <v>185</v>
      </c>
      <c r="F21" s="572"/>
      <c r="G21" s="156">
        <v>0</v>
      </c>
    </row>
    <row r="22" spans="1:7" x14ac:dyDescent="0.2">
      <c r="A22" s="570"/>
      <c r="B22" s="570"/>
      <c r="C22" s="570"/>
      <c r="D22" s="156"/>
      <c r="E22" s="571"/>
      <c r="F22" s="572"/>
      <c r="G22" s="156"/>
    </row>
    <row r="23" spans="1:7" x14ac:dyDescent="0.2">
      <c r="A23" s="570"/>
      <c r="B23" s="570"/>
      <c r="C23" s="570"/>
      <c r="D23" s="156"/>
      <c r="E23" s="574" t="s">
        <v>197</v>
      </c>
      <c r="F23" s="575"/>
      <c r="G23" s="156">
        <f>SUM(G24:G25)</f>
        <v>0</v>
      </c>
    </row>
    <row r="24" spans="1:7" x14ac:dyDescent="0.2">
      <c r="A24" s="570"/>
      <c r="B24" s="570"/>
      <c r="C24" s="570"/>
      <c r="D24" s="156"/>
      <c r="E24" s="571" t="s">
        <v>163</v>
      </c>
      <c r="F24" s="572"/>
      <c r="G24" s="156"/>
    </row>
    <row r="25" spans="1:7" x14ac:dyDescent="0.2">
      <c r="A25" s="570"/>
      <c r="B25" s="570"/>
      <c r="C25" s="570"/>
      <c r="D25" s="156"/>
      <c r="E25" s="571" t="s">
        <v>164</v>
      </c>
      <c r="F25" s="572"/>
      <c r="G25" s="156">
        <v>0</v>
      </c>
    </row>
    <row r="26" spans="1:7" x14ac:dyDescent="0.2">
      <c r="A26" s="570"/>
      <c r="B26" s="570"/>
      <c r="C26" s="570"/>
      <c r="D26" s="156"/>
      <c r="E26" s="571"/>
      <c r="F26" s="572"/>
      <c r="G26" s="156"/>
    </row>
    <row r="27" spans="1:7" x14ac:dyDescent="0.2">
      <c r="A27" s="573" t="s">
        <v>188</v>
      </c>
      <c r="B27" s="573"/>
      <c r="C27" s="573"/>
      <c r="D27" s="155">
        <f>SUM(D7+D14+D19)</f>
        <v>120467</v>
      </c>
      <c r="E27" s="574" t="s">
        <v>190</v>
      </c>
      <c r="F27" s="575"/>
      <c r="G27" s="155">
        <f>SUM(G7+G14+G19+G23)</f>
        <v>120467</v>
      </c>
    </row>
    <row r="28" spans="1:7" x14ac:dyDescent="0.2">
      <c r="A28" s="576" t="s">
        <v>218</v>
      </c>
      <c r="B28" s="577"/>
      <c r="C28" s="578"/>
      <c r="D28" s="156">
        <f>SUM(D35+D32+D29)</f>
        <v>0</v>
      </c>
      <c r="E28" s="579" t="s">
        <v>224</v>
      </c>
      <c r="F28" s="580"/>
      <c r="G28" s="156">
        <f>SUM(G29+G32+G35)</f>
        <v>0</v>
      </c>
    </row>
    <row r="29" spans="1:7" x14ac:dyDescent="0.2">
      <c r="A29" s="561" t="s">
        <v>220</v>
      </c>
      <c r="B29" s="562"/>
      <c r="C29" s="563"/>
      <c r="D29" s="156">
        <f>SUM(D30:D31)</f>
        <v>0</v>
      </c>
      <c r="E29" s="561" t="s">
        <v>221</v>
      </c>
      <c r="F29" s="563"/>
      <c r="G29" s="156">
        <v>0</v>
      </c>
    </row>
    <row r="30" spans="1:7" x14ac:dyDescent="0.2">
      <c r="A30" s="561" t="s">
        <v>379</v>
      </c>
      <c r="B30" s="562"/>
      <c r="C30" s="563"/>
      <c r="D30" s="156"/>
      <c r="E30" s="165"/>
      <c r="F30" s="166"/>
      <c r="G30" s="156"/>
    </row>
    <row r="31" spans="1:7" x14ac:dyDescent="0.2">
      <c r="A31" s="561" t="s">
        <v>380</v>
      </c>
      <c r="B31" s="562"/>
      <c r="C31" s="563"/>
      <c r="D31" s="156"/>
      <c r="E31" s="165"/>
      <c r="F31" s="166"/>
      <c r="G31" s="156"/>
    </row>
    <row r="32" spans="1:7" x14ac:dyDescent="0.2">
      <c r="A32" s="561" t="s">
        <v>219</v>
      </c>
      <c r="B32" s="562"/>
      <c r="C32" s="563"/>
      <c r="D32" s="157">
        <f>SUM(D33:D34)</f>
        <v>0</v>
      </c>
      <c r="E32" s="568" t="s">
        <v>222</v>
      </c>
      <c r="F32" s="569"/>
      <c r="G32" s="156">
        <v>0</v>
      </c>
    </row>
    <row r="33" spans="1:7" x14ac:dyDescent="0.2">
      <c r="A33" s="561" t="s">
        <v>379</v>
      </c>
      <c r="B33" s="562"/>
      <c r="C33" s="563"/>
      <c r="D33" s="157"/>
      <c r="E33" s="167"/>
      <c r="F33" s="168"/>
      <c r="G33" s="156"/>
    </row>
    <row r="34" spans="1:7" x14ac:dyDescent="0.2">
      <c r="A34" s="561" t="s">
        <v>380</v>
      </c>
      <c r="B34" s="562"/>
      <c r="C34" s="563"/>
      <c r="D34" s="157"/>
      <c r="E34" s="167"/>
      <c r="F34" s="168"/>
      <c r="G34" s="156"/>
    </row>
    <row r="35" spans="1:7" x14ac:dyDescent="0.2">
      <c r="A35" s="565" t="s">
        <v>230</v>
      </c>
      <c r="B35" s="565"/>
      <c r="C35" s="565"/>
      <c r="D35" s="156">
        <f>SUM(D36:D37)</f>
        <v>0</v>
      </c>
      <c r="E35" s="566" t="s">
        <v>223</v>
      </c>
      <c r="F35" s="567"/>
      <c r="G35" s="156">
        <f>SUM(G36:G37)</f>
        <v>0</v>
      </c>
    </row>
    <row r="36" spans="1:7" x14ac:dyDescent="0.2">
      <c r="A36" s="561" t="s">
        <v>379</v>
      </c>
      <c r="B36" s="562"/>
      <c r="C36" s="563"/>
      <c r="D36" s="156"/>
      <c r="E36" s="561" t="s">
        <v>379</v>
      </c>
      <c r="F36" s="563"/>
      <c r="G36" s="158"/>
    </row>
    <row r="37" spans="1:7" x14ac:dyDescent="0.2">
      <c r="A37" s="561" t="s">
        <v>380</v>
      </c>
      <c r="B37" s="562"/>
      <c r="C37" s="563"/>
      <c r="D37" s="156"/>
      <c r="E37" s="561" t="s">
        <v>380</v>
      </c>
      <c r="F37" s="563"/>
      <c r="G37" s="158"/>
    </row>
    <row r="38" spans="1:7" x14ac:dyDescent="0.2">
      <c r="A38" s="564" t="s">
        <v>189</v>
      </c>
      <c r="B38" s="564"/>
      <c r="C38" s="564"/>
      <c r="D38" s="155">
        <f>SUM(D7+D14+D19+D28)</f>
        <v>120467</v>
      </c>
      <c r="E38" s="564" t="s">
        <v>191</v>
      </c>
      <c r="F38" s="564"/>
      <c r="G38" s="155">
        <f>SUM(G7+G14+G19+G23+G28)</f>
        <v>120467</v>
      </c>
    </row>
    <row r="40" spans="1:7" x14ac:dyDescent="0.2">
      <c r="A40" s="247" t="s">
        <v>689</v>
      </c>
    </row>
  </sheetData>
  <mergeCells count="65">
    <mergeCell ref="A7:C7"/>
    <mergeCell ref="E7:F7"/>
    <mergeCell ref="A3:G3"/>
    <mergeCell ref="A5:D5"/>
    <mergeCell ref="E5:G5"/>
    <mergeCell ref="A6:C6"/>
    <mergeCell ref="E6:F6"/>
    <mergeCell ref="A8:C8"/>
    <mergeCell ref="E8:F8"/>
    <mergeCell ref="A9:C9"/>
    <mergeCell ref="E9:F9"/>
    <mergeCell ref="A10:C10"/>
    <mergeCell ref="E10:F10"/>
    <mergeCell ref="A11:C11"/>
    <mergeCell ref="E11:F11"/>
    <mergeCell ref="A12:C12"/>
    <mergeCell ref="E12:F12"/>
    <mergeCell ref="A13:C13"/>
    <mergeCell ref="E13:F13"/>
    <mergeCell ref="A14:C14"/>
    <mergeCell ref="E14:F14"/>
    <mergeCell ref="A15:C15"/>
    <mergeCell ref="E15:F15"/>
    <mergeCell ref="A16:C16"/>
    <mergeCell ref="E16:F16"/>
    <mergeCell ref="A17:C17"/>
    <mergeCell ref="E17:F17"/>
    <mergeCell ref="A18:C18"/>
    <mergeCell ref="E18:F18"/>
    <mergeCell ref="A19:C19"/>
    <mergeCell ref="E19:F19"/>
    <mergeCell ref="A20:C20"/>
    <mergeCell ref="E20:F20"/>
    <mergeCell ref="A21:C21"/>
    <mergeCell ref="E21:F21"/>
    <mergeCell ref="A22:C22"/>
    <mergeCell ref="E22:F22"/>
    <mergeCell ref="A23:C23"/>
    <mergeCell ref="E23:F23"/>
    <mergeCell ref="A24:C24"/>
    <mergeCell ref="E24:F24"/>
    <mergeCell ref="A25:C25"/>
    <mergeCell ref="E25:F25"/>
    <mergeCell ref="A26:C26"/>
    <mergeCell ref="E26:F26"/>
    <mergeCell ref="A27:C27"/>
    <mergeCell ref="E27:F27"/>
    <mergeCell ref="A28:C28"/>
    <mergeCell ref="E28:F28"/>
    <mergeCell ref="A29:C29"/>
    <mergeCell ref="E29:F29"/>
    <mergeCell ref="A30:C30"/>
    <mergeCell ref="A31:C31"/>
    <mergeCell ref="A32:C32"/>
    <mergeCell ref="E32:F32"/>
    <mergeCell ref="A37:C37"/>
    <mergeCell ref="E37:F37"/>
    <mergeCell ref="A38:C38"/>
    <mergeCell ref="E38:F38"/>
    <mergeCell ref="A33:C33"/>
    <mergeCell ref="A34:C34"/>
    <mergeCell ref="A35:C35"/>
    <mergeCell ref="E35:F35"/>
    <mergeCell ref="A36:C36"/>
    <mergeCell ref="E36:F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opLeftCell="A19" workbookViewId="0">
      <selection activeCell="G38" sqref="G38"/>
    </sheetView>
  </sheetViews>
  <sheetFormatPr defaultRowHeight="12.75" x14ac:dyDescent="0.2"/>
  <cols>
    <col min="3" max="3" width="33.5703125" customWidth="1"/>
    <col min="4" max="4" width="15.7109375" customWidth="1"/>
    <col min="5" max="5" width="6.5703125" customWidth="1"/>
    <col min="6" max="6" width="46.85546875" customWidth="1"/>
    <col min="7" max="7" width="15.7109375" customWidth="1"/>
    <col min="259" max="259" width="33.5703125" customWidth="1"/>
    <col min="260" max="260" width="15.7109375" customWidth="1"/>
    <col min="261" max="261" width="6.5703125" customWidth="1"/>
    <col min="262" max="262" width="46.85546875" customWidth="1"/>
    <col min="263" max="263" width="15.7109375" customWidth="1"/>
    <col min="515" max="515" width="33.5703125" customWidth="1"/>
    <col min="516" max="516" width="15.7109375" customWidth="1"/>
    <col min="517" max="517" width="6.5703125" customWidth="1"/>
    <col min="518" max="518" width="46.85546875" customWidth="1"/>
    <col min="519" max="519" width="15.7109375" customWidth="1"/>
    <col min="771" max="771" width="33.5703125" customWidth="1"/>
    <col min="772" max="772" width="15.7109375" customWidth="1"/>
    <col min="773" max="773" width="6.5703125" customWidth="1"/>
    <col min="774" max="774" width="46.85546875" customWidth="1"/>
    <col min="775" max="775" width="15.7109375" customWidth="1"/>
    <col min="1027" max="1027" width="33.5703125" customWidth="1"/>
    <col min="1028" max="1028" width="15.7109375" customWidth="1"/>
    <col min="1029" max="1029" width="6.5703125" customWidth="1"/>
    <col min="1030" max="1030" width="46.85546875" customWidth="1"/>
    <col min="1031" max="1031" width="15.7109375" customWidth="1"/>
    <col min="1283" max="1283" width="33.5703125" customWidth="1"/>
    <col min="1284" max="1284" width="15.7109375" customWidth="1"/>
    <col min="1285" max="1285" width="6.5703125" customWidth="1"/>
    <col min="1286" max="1286" width="46.85546875" customWidth="1"/>
    <col min="1287" max="1287" width="15.7109375" customWidth="1"/>
    <col min="1539" max="1539" width="33.5703125" customWidth="1"/>
    <col min="1540" max="1540" width="15.7109375" customWidth="1"/>
    <col min="1541" max="1541" width="6.5703125" customWidth="1"/>
    <col min="1542" max="1542" width="46.85546875" customWidth="1"/>
    <col min="1543" max="1543" width="15.7109375" customWidth="1"/>
    <col min="1795" max="1795" width="33.5703125" customWidth="1"/>
    <col min="1796" max="1796" width="15.7109375" customWidth="1"/>
    <col min="1797" max="1797" width="6.5703125" customWidth="1"/>
    <col min="1798" max="1798" width="46.85546875" customWidth="1"/>
    <col min="1799" max="1799" width="15.7109375" customWidth="1"/>
    <col min="2051" max="2051" width="33.5703125" customWidth="1"/>
    <col min="2052" max="2052" width="15.7109375" customWidth="1"/>
    <col min="2053" max="2053" width="6.5703125" customWidth="1"/>
    <col min="2054" max="2054" width="46.85546875" customWidth="1"/>
    <col min="2055" max="2055" width="15.7109375" customWidth="1"/>
    <col min="2307" max="2307" width="33.5703125" customWidth="1"/>
    <col min="2308" max="2308" width="15.7109375" customWidth="1"/>
    <col min="2309" max="2309" width="6.5703125" customWidth="1"/>
    <col min="2310" max="2310" width="46.85546875" customWidth="1"/>
    <col min="2311" max="2311" width="15.7109375" customWidth="1"/>
    <col min="2563" max="2563" width="33.5703125" customWidth="1"/>
    <col min="2564" max="2564" width="15.7109375" customWidth="1"/>
    <col min="2565" max="2565" width="6.5703125" customWidth="1"/>
    <col min="2566" max="2566" width="46.85546875" customWidth="1"/>
    <col min="2567" max="2567" width="15.7109375" customWidth="1"/>
    <col min="2819" max="2819" width="33.5703125" customWidth="1"/>
    <col min="2820" max="2820" width="15.7109375" customWidth="1"/>
    <col min="2821" max="2821" width="6.5703125" customWidth="1"/>
    <col min="2822" max="2822" width="46.85546875" customWidth="1"/>
    <col min="2823" max="2823" width="15.7109375" customWidth="1"/>
    <col min="3075" max="3075" width="33.5703125" customWidth="1"/>
    <col min="3076" max="3076" width="15.7109375" customWidth="1"/>
    <col min="3077" max="3077" width="6.5703125" customWidth="1"/>
    <col min="3078" max="3078" width="46.85546875" customWidth="1"/>
    <col min="3079" max="3079" width="15.7109375" customWidth="1"/>
    <col min="3331" max="3331" width="33.5703125" customWidth="1"/>
    <col min="3332" max="3332" width="15.7109375" customWidth="1"/>
    <col min="3333" max="3333" width="6.5703125" customWidth="1"/>
    <col min="3334" max="3334" width="46.85546875" customWidth="1"/>
    <col min="3335" max="3335" width="15.7109375" customWidth="1"/>
    <col min="3587" max="3587" width="33.5703125" customWidth="1"/>
    <col min="3588" max="3588" width="15.7109375" customWidth="1"/>
    <col min="3589" max="3589" width="6.5703125" customWidth="1"/>
    <col min="3590" max="3590" width="46.85546875" customWidth="1"/>
    <col min="3591" max="3591" width="15.7109375" customWidth="1"/>
    <col min="3843" max="3843" width="33.5703125" customWidth="1"/>
    <col min="3844" max="3844" width="15.7109375" customWidth="1"/>
    <col min="3845" max="3845" width="6.5703125" customWidth="1"/>
    <col min="3846" max="3846" width="46.85546875" customWidth="1"/>
    <col min="3847" max="3847" width="15.7109375" customWidth="1"/>
    <col min="4099" max="4099" width="33.5703125" customWidth="1"/>
    <col min="4100" max="4100" width="15.7109375" customWidth="1"/>
    <col min="4101" max="4101" width="6.5703125" customWidth="1"/>
    <col min="4102" max="4102" width="46.85546875" customWidth="1"/>
    <col min="4103" max="4103" width="15.7109375" customWidth="1"/>
    <col min="4355" max="4355" width="33.5703125" customWidth="1"/>
    <col min="4356" max="4356" width="15.7109375" customWidth="1"/>
    <col min="4357" max="4357" width="6.5703125" customWidth="1"/>
    <col min="4358" max="4358" width="46.85546875" customWidth="1"/>
    <col min="4359" max="4359" width="15.7109375" customWidth="1"/>
    <col min="4611" max="4611" width="33.5703125" customWidth="1"/>
    <col min="4612" max="4612" width="15.7109375" customWidth="1"/>
    <col min="4613" max="4613" width="6.5703125" customWidth="1"/>
    <col min="4614" max="4614" width="46.85546875" customWidth="1"/>
    <col min="4615" max="4615" width="15.7109375" customWidth="1"/>
    <col min="4867" max="4867" width="33.5703125" customWidth="1"/>
    <col min="4868" max="4868" width="15.7109375" customWidth="1"/>
    <col min="4869" max="4869" width="6.5703125" customWidth="1"/>
    <col min="4870" max="4870" width="46.85546875" customWidth="1"/>
    <col min="4871" max="4871" width="15.7109375" customWidth="1"/>
    <col min="5123" max="5123" width="33.5703125" customWidth="1"/>
    <col min="5124" max="5124" width="15.7109375" customWidth="1"/>
    <col min="5125" max="5125" width="6.5703125" customWidth="1"/>
    <col min="5126" max="5126" width="46.85546875" customWidth="1"/>
    <col min="5127" max="5127" width="15.7109375" customWidth="1"/>
    <col min="5379" max="5379" width="33.5703125" customWidth="1"/>
    <col min="5380" max="5380" width="15.7109375" customWidth="1"/>
    <col min="5381" max="5381" width="6.5703125" customWidth="1"/>
    <col min="5382" max="5382" width="46.85546875" customWidth="1"/>
    <col min="5383" max="5383" width="15.7109375" customWidth="1"/>
    <col min="5635" max="5635" width="33.5703125" customWidth="1"/>
    <col min="5636" max="5636" width="15.7109375" customWidth="1"/>
    <col min="5637" max="5637" width="6.5703125" customWidth="1"/>
    <col min="5638" max="5638" width="46.85546875" customWidth="1"/>
    <col min="5639" max="5639" width="15.7109375" customWidth="1"/>
    <col min="5891" max="5891" width="33.5703125" customWidth="1"/>
    <col min="5892" max="5892" width="15.7109375" customWidth="1"/>
    <col min="5893" max="5893" width="6.5703125" customWidth="1"/>
    <col min="5894" max="5894" width="46.85546875" customWidth="1"/>
    <col min="5895" max="5895" width="15.7109375" customWidth="1"/>
    <col min="6147" max="6147" width="33.5703125" customWidth="1"/>
    <col min="6148" max="6148" width="15.7109375" customWidth="1"/>
    <col min="6149" max="6149" width="6.5703125" customWidth="1"/>
    <col min="6150" max="6150" width="46.85546875" customWidth="1"/>
    <col min="6151" max="6151" width="15.7109375" customWidth="1"/>
    <col min="6403" max="6403" width="33.5703125" customWidth="1"/>
    <col min="6404" max="6404" width="15.7109375" customWidth="1"/>
    <col min="6405" max="6405" width="6.5703125" customWidth="1"/>
    <col min="6406" max="6406" width="46.85546875" customWidth="1"/>
    <col min="6407" max="6407" width="15.7109375" customWidth="1"/>
    <col min="6659" max="6659" width="33.5703125" customWidth="1"/>
    <col min="6660" max="6660" width="15.7109375" customWidth="1"/>
    <col min="6661" max="6661" width="6.5703125" customWidth="1"/>
    <col min="6662" max="6662" width="46.85546875" customWidth="1"/>
    <col min="6663" max="6663" width="15.7109375" customWidth="1"/>
    <col min="6915" max="6915" width="33.5703125" customWidth="1"/>
    <col min="6916" max="6916" width="15.7109375" customWidth="1"/>
    <col min="6917" max="6917" width="6.5703125" customWidth="1"/>
    <col min="6918" max="6918" width="46.85546875" customWidth="1"/>
    <col min="6919" max="6919" width="15.7109375" customWidth="1"/>
    <col min="7171" max="7171" width="33.5703125" customWidth="1"/>
    <col min="7172" max="7172" width="15.7109375" customWidth="1"/>
    <col min="7173" max="7173" width="6.5703125" customWidth="1"/>
    <col min="7174" max="7174" width="46.85546875" customWidth="1"/>
    <col min="7175" max="7175" width="15.7109375" customWidth="1"/>
    <col min="7427" max="7427" width="33.5703125" customWidth="1"/>
    <col min="7428" max="7428" width="15.7109375" customWidth="1"/>
    <col min="7429" max="7429" width="6.5703125" customWidth="1"/>
    <col min="7430" max="7430" width="46.85546875" customWidth="1"/>
    <col min="7431" max="7431" width="15.7109375" customWidth="1"/>
    <col min="7683" max="7683" width="33.5703125" customWidth="1"/>
    <col min="7684" max="7684" width="15.7109375" customWidth="1"/>
    <col min="7685" max="7685" width="6.5703125" customWidth="1"/>
    <col min="7686" max="7686" width="46.85546875" customWidth="1"/>
    <col min="7687" max="7687" width="15.7109375" customWidth="1"/>
    <col min="7939" max="7939" width="33.5703125" customWidth="1"/>
    <col min="7940" max="7940" width="15.7109375" customWidth="1"/>
    <col min="7941" max="7941" width="6.5703125" customWidth="1"/>
    <col min="7942" max="7942" width="46.85546875" customWidth="1"/>
    <col min="7943" max="7943" width="15.7109375" customWidth="1"/>
    <col min="8195" max="8195" width="33.5703125" customWidth="1"/>
    <col min="8196" max="8196" width="15.7109375" customWidth="1"/>
    <col min="8197" max="8197" width="6.5703125" customWidth="1"/>
    <col min="8198" max="8198" width="46.85546875" customWidth="1"/>
    <col min="8199" max="8199" width="15.7109375" customWidth="1"/>
    <col min="8451" max="8451" width="33.5703125" customWidth="1"/>
    <col min="8452" max="8452" width="15.7109375" customWidth="1"/>
    <col min="8453" max="8453" width="6.5703125" customWidth="1"/>
    <col min="8454" max="8454" width="46.85546875" customWidth="1"/>
    <col min="8455" max="8455" width="15.7109375" customWidth="1"/>
    <col min="8707" max="8707" width="33.5703125" customWidth="1"/>
    <col min="8708" max="8708" width="15.7109375" customWidth="1"/>
    <col min="8709" max="8709" width="6.5703125" customWidth="1"/>
    <col min="8710" max="8710" width="46.85546875" customWidth="1"/>
    <col min="8711" max="8711" width="15.7109375" customWidth="1"/>
    <col min="8963" max="8963" width="33.5703125" customWidth="1"/>
    <col min="8964" max="8964" width="15.7109375" customWidth="1"/>
    <col min="8965" max="8965" width="6.5703125" customWidth="1"/>
    <col min="8966" max="8966" width="46.85546875" customWidth="1"/>
    <col min="8967" max="8967" width="15.7109375" customWidth="1"/>
    <col min="9219" max="9219" width="33.5703125" customWidth="1"/>
    <col min="9220" max="9220" width="15.7109375" customWidth="1"/>
    <col min="9221" max="9221" width="6.5703125" customWidth="1"/>
    <col min="9222" max="9222" width="46.85546875" customWidth="1"/>
    <col min="9223" max="9223" width="15.7109375" customWidth="1"/>
    <col min="9475" max="9475" width="33.5703125" customWidth="1"/>
    <col min="9476" max="9476" width="15.7109375" customWidth="1"/>
    <col min="9477" max="9477" width="6.5703125" customWidth="1"/>
    <col min="9478" max="9478" width="46.85546875" customWidth="1"/>
    <col min="9479" max="9479" width="15.7109375" customWidth="1"/>
    <col min="9731" max="9731" width="33.5703125" customWidth="1"/>
    <col min="9732" max="9732" width="15.7109375" customWidth="1"/>
    <col min="9733" max="9733" width="6.5703125" customWidth="1"/>
    <col min="9734" max="9734" width="46.85546875" customWidth="1"/>
    <col min="9735" max="9735" width="15.7109375" customWidth="1"/>
    <col min="9987" max="9987" width="33.5703125" customWidth="1"/>
    <col min="9988" max="9988" width="15.7109375" customWidth="1"/>
    <col min="9989" max="9989" width="6.5703125" customWidth="1"/>
    <col min="9990" max="9990" width="46.85546875" customWidth="1"/>
    <col min="9991" max="9991" width="15.7109375" customWidth="1"/>
    <col min="10243" max="10243" width="33.5703125" customWidth="1"/>
    <col min="10244" max="10244" width="15.7109375" customWidth="1"/>
    <col min="10245" max="10245" width="6.5703125" customWidth="1"/>
    <col min="10246" max="10246" width="46.85546875" customWidth="1"/>
    <col min="10247" max="10247" width="15.7109375" customWidth="1"/>
    <col min="10499" max="10499" width="33.5703125" customWidth="1"/>
    <col min="10500" max="10500" width="15.7109375" customWidth="1"/>
    <col min="10501" max="10501" width="6.5703125" customWidth="1"/>
    <col min="10502" max="10502" width="46.85546875" customWidth="1"/>
    <col min="10503" max="10503" width="15.7109375" customWidth="1"/>
    <col min="10755" max="10755" width="33.5703125" customWidth="1"/>
    <col min="10756" max="10756" width="15.7109375" customWidth="1"/>
    <col min="10757" max="10757" width="6.5703125" customWidth="1"/>
    <col min="10758" max="10758" width="46.85546875" customWidth="1"/>
    <col min="10759" max="10759" width="15.7109375" customWidth="1"/>
    <col min="11011" max="11011" width="33.5703125" customWidth="1"/>
    <col min="11012" max="11012" width="15.7109375" customWidth="1"/>
    <col min="11013" max="11013" width="6.5703125" customWidth="1"/>
    <col min="11014" max="11014" width="46.85546875" customWidth="1"/>
    <col min="11015" max="11015" width="15.7109375" customWidth="1"/>
    <col min="11267" max="11267" width="33.5703125" customWidth="1"/>
    <col min="11268" max="11268" width="15.7109375" customWidth="1"/>
    <col min="11269" max="11269" width="6.5703125" customWidth="1"/>
    <col min="11270" max="11270" width="46.85546875" customWidth="1"/>
    <col min="11271" max="11271" width="15.7109375" customWidth="1"/>
    <col min="11523" max="11523" width="33.5703125" customWidth="1"/>
    <col min="11524" max="11524" width="15.7109375" customWidth="1"/>
    <col min="11525" max="11525" width="6.5703125" customWidth="1"/>
    <col min="11526" max="11526" width="46.85546875" customWidth="1"/>
    <col min="11527" max="11527" width="15.7109375" customWidth="1"/>
    <col min="11779" max="11779" width="33.5703125" customWidth="1"/>
    <col min="11780" max="11780" width="15.7109375" customWidth="1"/>
    <col min="11781" max="11781" width="6.5703125" customWidth="1"/>
    <col min="11782" max="11782" width="46.85546875" customWidth="1"/>
    <col min="11783" max="11783" width="15.7109375" customWidth="1"/>
    <col min="12035" max="12035" width="33.5703125" customWidth="1"/>
    <col min="12036" max="12036" width="15.7109375" customWidth="1"/>
    <col min="12037" max="12037" width="6.5703125" customWidth="1"/>
    <col min="12038" max="12038" width="46.85546875" customWidth="1"/>
    <col min="12039" max="12039" width="15.7109375" customWidth="1"/>
    <col min="12291" max="12291" width="33.5703125" customWidth="1"/>
    <col min="12292" max="12292" width="15.7109375" customWidth="1"/>
    <col min="12293" max="12293" width="6.5703125" customWidth="1"/>
    <col min="12294" max="12294" width="46.85546875" customWidth="1"/>
    <col min="12295" max="12295" width="15.7109375" customWidth="1"/>
    <col min="12547" max="12547" width="33.5703125" customWidth="1"/>
    <col min="12548" max="12548" width="15.7109375" customWidth="1"/>
    <col min="12549" max="12549" width="6.5703125" customWidth="1"/>
    <col min="12550" max="12550" width="46.85546875" customWidth="1"/>
    <col min="12551" max="12551" width="15.7109375" customWidth="1"/>
    <col min="12803" max="12803" width="33.5703125" customWidth="1"/>
    <col min="12804" max="12804" width="15.7109375" customWidth="1"/>
    <col min="12805" max="12805" width="6.5703125" customWidth="1"/>
    <col min="12806" max="12806" width="46.85546875" customWidth="1"/>
    <col min="12807" max="12807" width="15.7109375" customWidth="1"/>
    <col min="13059" max="13059" width="33.5703125" customWidth="1"/>
    <col min="13060" max="13060" width="15.7109375" customWidth="1"/>
    <col min="13061" max="13061" width="6.5703125" customWidth="1"/>
    <col min="13062" max="13062" width="46.85546875" customWidth="1"/>
    <col min="13063" max="13063" width="15.7109375" customWidth="1"/>
    <col min="13315" max="13315" width="33.5703125" customWidth="1"/>
    <col min="13316" max="13316" width="15.7109375" customWidth="1"/>
    <col min="13317" max="13317" width="6.5703125" customWidth="1"/>
    <col min="13318" max="13318" width="46.85546875" customWidth="1"/>
    <col min="13319" max="13319" width="15.7109375" customWidth="1"/>
    <col min="13571" max="13571" width="33.5703125" customWidth="1"/>
    <col min="13572" max="13572" width="15.7109375" customWidth="1"/>
    <col min="13573" max="13573" width="6.5703125" customWidth="1"/>
    <col min="13574" max="13574" width="46.85546875" customWidth="1"/>
    <col min="13575" max="13575" width="15.7109375" customWidth="1"/>
    <col min="13827" max="13827" width="33.5703125" customWidth="1"/>
    <col min="13828" max="13828" width="15.7109375" customWidth="1"/>
    <col min="13829" max="13829" width="6.5703125" customWidth="1"/>
    <col min="13830" max="13830" width="46.85546875" customWidth="1"/>
    <col min="13831" max="13831" width="15.7109375" customWidth="1"/>
    <col min="14083" max="14083" width="33.5703125" customWidth="1"/>
    <col min="14084" max="14084" width="15.7109375" customWidth="1"/>
    <col min="14085" max="14085" width="6.5703125" customWidth="1"/>
    <col min="14086" max="14086" width="46.85546875" customWidth="1"/>
    <col min="14087" max="14087" width="15.7109375" customWidth="1"/>
    <col min="14339" max="14339" width="33.5703125" customWidth="1"/>
    <col min="14340" max="14340" width="15.7109375" customWidth="1"/>
    <col min="14341" max="14341" width="6.5703125" customWidth="1"/>
    <col min="14342" max="14342" width="46.85546875" customWidth="1"/>
    <col min="14343" max="14343" width="15.7109375" customWidth="1"/>
    <col min="14595" max="14595" width="33.5703125" customWidth="1"/>
    <col min="14596" max="14596" width="15.7109375" customWidth="1"/>
    <col min="14597" max="14597" width="6.5703125" customWidth="1"/>
    <col min="14598" max="14598" width="46.85546875" customWidth="1"/>
    <col min="14599" max="14599" width="15.7109375" customWidth="1"/>
    <col min="14851" max="14851" width="33.5703125" customWidth="1"/>
    <col min="14852" max="14852" width="15.7109375" customWidth="1"/>
    <col min="14853" max="14853" width="6.5703125" customWidth="1"/>
    <col min="14854" max="14854" width="46.85546875" customWidth="1"/>
    <col min="14855" max="14855" width="15.7109375" customWidth="1"/>
    <col min="15107" max="15107" width="33.5703125" customWidth="1"/>
    <col min="15108" max="15108" width="15.7109375" customWidth="1"/>
    <col min="15109" max="15109" width="6.5703125" customWidth="1"/>
    <col min="15110" max="15110" width="46.85546875" customWidth="1"/>
    <col min="15111" max="15111" width="15.7109375" customWidth="1"/>
    <col min="15363" max="15363" width="33.5703125" customWidth="1"/>
    <col min="15364" max="15364" width="15.7109375" customWidth="1"/>
    <col min="15365" max="15365" width="6.5703125" customWidth="1"/>
    <col min="15366" max="15366" width="46.85546875" customWidth="1"/>
    <col min="15367" max="15367" width="15.7109375" customWidth="1"/>
    <col min="15619" max="15619" width="33.5703125" customWidth="1"/>
    <col min="15620" max="15620" width="15.7109375" customWidth="1"/>
    <col min="15621" max="15621" width="6.5703125" customWidth="1"/>
    <col min="15622" max="15622" width="46.85546875" customWidth="1"/>
    <col min="15623" max="15623" width="15.7109375" customWidth="1"/>
    <col min="15875" max="15875" width="33.5703125" customWidth="1"/>
    <col min="15876" max="15876" width="15.7109375" customWidth="1"/>
    <col min="15877" max="15877" width="6.5703125" customWidth="1"/>
    <col min="15878" max="15878" width="46.85546875" customWidth="1"/>
    <col min="15879" max="15879" width="15.7109375" customWidth="1"/>
    <col min="16131" max="16131" width="33.5703125" customWidth="1"/>
    <col min="16132" max="16132" width="15.7109375" customWidth="1"/>
    <col min="16133" max="16133" width="6.5703125" customWidth="1"/>
    <col min="16134" max="16134" width="46.85546875" customWidth="1"/>
    <col min="16135" max="16135" width="15.7109375" customWidth="1"/>
  </cols>
  <sheetData>
    <row r="1" spans="1:7" ht="14.25" x14ac:dyDescent="0.2">
      <c r="A1" s="57" t="s">
        <v>431</v>
      </c>
      <c r="F1" s="10"/>
      <c r="G1" s="186" t="s">
        <v>441</v>
      </c>
    </row>
    <row r="2" spans="1:7" x14ac:dyDescent="0.2">
      <c r="A2" s="154"/>
      <c r="B2" s="154"/>
      <c r="C2" s="154"/>
      <c r="D2" s="154"/>
      <c r="E2" s="154"/>
      <c r="F2" s="154"/>
      <c r="G2" s="154"/>
    </row>
    <row r="3" spans="1:7" ht="15" x14ac:dyDescent="0.2">
      <c r="A3" s="584" t="s">
        <v>376</v>
      </c>
      <c r="B3" s="584"/>
      <c r="C3" s="584"/>
      <c r="D3" s="584"/>
      <c r="E3" s="584"/>
      <c r="F3" s="584"/>
      <c r="G3" s="584"/>
    </row>
    <row r="4" spans="1:7" x14ac:dyDescent="0.2">
      <c r="G4" s="170" t="s">
        <v>0</v>
      </c>
    </row>
    <row r="5" spans="1:7" x14ac:dyDescent="0.2">
      <c r="A5" s="585" t="s">
        <v>377</v>
      </c>
      <c r="B5" s="585"/>
      <c r="C5" s="585"/>
      <c r="D5" s="585"/>
      <c r="E5" s="585" t="s">
        <v>378</v>
      </c>
      <c r="F5" s="585"/>
      <c r="G5" s="585"/>
    </row>
    <row r="6" spans="1:7" x14ac:dyDescent="0.2">
      <c r="A6" s="586" t="s">
        <v>86</v>
      </c>
      <c r="B6" s="586"/>
      <c r="C6" s="586"/>
      <c r="D6" s="169" t="s">
        <v>217</v>
      </c>
      <c r="E6" s="586" t="s">
        <v>1</v>
      </c>
      <c r="F6" s="586"/>
      <c r="G6" s="169" t="s">
        <v>217</v>
      </c>
    </row>
    <row r="7" spans="1:7" x14ac:dyDescent="0.2">
      <c r="A7" s="573" t="s">
        <v>192</v>
      </c>
      <c r="B7" s="573"/>
      <c r="C7" s="573"/>
      <c r="D7" s="155">
        <f>SUM(D8:D12)</f>
        <v>15004</v>
      </c>
      <c r="E7" s="573" t="s">
        <v>193</v>
      </c>
      <c r="F7" s="573"/>
      <c r="G7" s="155">
        <f>SUM(G8:G12)</f>
        <v>15004</v>
      </c>
    </row>
    <row r="8" spans="1:7" x14ac:dyDescent="0.2">
      <c r="A8" s="570" t="s">
        <v>87</v>
      </c>
      <c r="B8" s="570"/>
      <c r="C8" s="570"/>
      <c r="D8" s="156">
        <f>'[1]2.12_könyvtár'!F8</f>
        <v>801</v>
      </c>
      <c r="E8" s="570" t="s">
        <v>137</v>
      </c>
      <c r="F8" s="570"/>
      <c r="G8" s="156">
        <f>'[1]3.1_könyvtár'!E8</f>
        <v>7672</v>
      </c>
    </row>
    <row r="9" spans="1:7" x14ac:dyDescent="0.2">
      <c r="A9" s="582" t="s">
        <v>88</v>
      </c>
      <c r="B9" s="582"/>
      <c r="C9" s="582"/>
      <c r="D9" s="156"/>
      <c r="E9" s="583" t="s">
        <v>167</v>
      </c>
      <c r="F9" s="583"/>
      <c r="G9" s="156">
        <f>'[1]3.1_könyvtár'!E9</f>
        <v>2002</v>
      </c>
    </row>
    <row r="10" spans="1:7" x14ac:dyDescent="0.2">
      <c r="A10" s="582" t="s">
        <v>152</v>
      </c>
      <c r="B10" s="582"/>
      <c r="C10" s="582"/>
      <c r="D10" s="156"/>
      <c r="E10" s="570" t="s">
        <v>155</v>
      </c>
      <c r="F10" s="570"/>
      <c r="G10" s="156">
        <f>'[1]3.1_könyvtár'!E10</f>
        <v>5330</v>
      </c>
    </row>
    <row r="11" spans="1:7" x14ac:dyDescent="0.2">
      <c r="A11" s="570" t="s">
        <v>89</v>
      </c>
      <c r="B11" s="570"/>
      <c r="C11" s="570"/>
      <c r="D11" s="156">
        <f>'[1]2.12_könyvtár'!F13+'[1]2.12_könyvtár'!F49</f>
        <v>14203</v>
      </c>
      <c r="E11" s="570" t="s">
        <v>156</v>
      </c>
      <c r="F11" s="570"/>
      <c r="G11" s="156"/>
    </row>
    <row r="12" spans="1:7" x14ac:dyDescent="0.2">
      <c r="A12" s="570" t="s">
        <v>90</v>
      </c>
      <c r="B12" s="570"/>
      <c r="C12" s="570"/>
      <c r="D12" s="156"/>
      <c r="E12" s="570" t="s">
        <v>140</v>
      </c>
      <c r="F12" s="570"/>
      <c r="G12" s="156"/>
    </row>
    <row r="13" spans="1:7" x14ac:dyDescent="0.2">
      <c r="A13" s="570"/>
      <c r="B13" s="570"/>
      <c r="C13" s="570"/>
      <c r="D13" s="156"/>
      <c r="E13" s="571"/>
      <c r="F13" s="572"/>
      <c r="G13" s="156"/>
    </row>
    <row r="14" spans="1:7" x14ac:dyDescent="0.2">
      <c r="A14" s="573" t="s">
        <v>194</v>
      </c>
      <c r="B14" s="573"/>
      <c r="C14" s="573"/>
      <c r="D14" s="155">
        <f>SUM(D15:D18)</f>
        <v>0</v>
      </c>
      <c r="E14" s="573" t="s">
        <v>195</v>
      </c>
      <c r="F14" s="573"/>
      <c r="G14" s="156">
        <f>SUM(G15:G17)</f>
        <v>0</v>
      </c>
    </row>
    <row r="15" spans="1:7" x14ac:dyDescent="0.2">
      <c r="A15" s="570" t="s">
        <v>91</v>
      </c>
      <c r="B15" s="570"/>
      <c r="C15" s="570"/>
      <c r="D15" s="156"/>
      <c r="E15" s="571" t="s">
        <v>157</v>
      </c>
      <c r="F15" s="572"/>
      <c r="G15" s="156"/>
    </row>
    <row r="16" spans="1:7" x14ac:dyDescent="0.2">
      <c r="A16" s="582" t="s">
        <v>108</v>
      </c>
      <c r="B16" s="582"/>
      <c r="C16" s="582"/>
      <c r="D16" s="156"/>
      <c r="E16" s="571" t="s">
        <v>158</v>
      </c>
      <c r="F16" s="572"/>
      <c r="G16" s="156"/>
    </row>
    <row r="17" spans="1:7" x14ac:dyDescent="0.2">
      <c r="A17" s="570" t="s">
        <v>92</v>
      </c>
      <c r="B17" s="570"/>
      <c r="C17" s="570"/>
      <c r="D17" s="156"/>
      <c r="E17" s="571" t="s">
        <v>148</v>
      </c>
      <c r="F17" s="572"/>
      <c r="G17" s="156"/>
    </row>
    <row r="18" spans="1:7" x14ac:dyDescent="0.2">
      <c r="A18" s="570" t="s">
        <v>93</v>
      </c>
      <c r="B18" s="570"/>
      <c r="C18" s="570"/>
      <c r="D18" s="156"/>
      <c r="E18" s="571"/>
      <c r="F18" s="572"/>
      <c r="G18" s="156"/>
    </row>
    <row r="19" spans="1:7" x14ac:dyDescent="0.2">
      <c r="A19" s="581" t="s">
        <v>196</v>
      </c>
      <c r="B19" s="565"/>
      <c r="C19" s="565"/>
      <c r="D19" s="155">
        <f>SUM(D20:D21)</f>
        <v>0</v>
      </c>
      <c r="E19" s="579" t="s">
        <v>186</v>
      </c>
      <c r="F19" s="580"/>
      <c r="G19" s="156">
        <f>SUM(G20:G21)</f>
        <v>0</v>
      </c>
    </row>
    <row r="20" spans="1:7" x14ac:dyDescent="0.2">
      <c r="A20" s="570" t="s">
        <v>183</v>
      </c>
      <c r="B20" s="570"/>
      <c r="C20" s="570"/>
      <c r="D20" s="156"/>
      <c r="E20" s="561" t="s">
        <v>184</v>
      </c>
      <c r="F20" s="563"/>
      <c r="G20" s="156">
        <v>0</v>
      </c>
    </row>
    <row r="21" spans="1:7" x14ac:dyDescent="0.2">
      <c r="A21" s="570" t="s">
        <v>182</v>
      </c>
      <c r="B21" s="570"/>
      <c r="C21" s="570"/>
      <c r="D21" s="156"/>
      <c r="E21" s="571" t="s">
        <v>185</v>
      </c>
      <c r="F21" s="572"/>
      <c r="G21" s="156">
        <v>0</v>
      </c>
    </row>
    <row r="22" spans="1:7" x14ac:dyDescent="0.2">
      <c r="A22" s="570"/>
      <c r="B22" s="570"/>
      <c r="C22" s="570"/>
      <c r="D22" s="156"/>
      <c r="E22" s="571"/>
      <c r="F22" s="572"/>
      <c r="G22" s="156"/>
    </row>
    <row r="23" spans="1:7" x14ac:dyDescent="0.2">
      <c r="A23" s="570"/>
      <c r="B23" s="570"/>
      <c r="C23" s="570"/>
      <c r="D23" s="156"/>
      <c r="E23" s="574" t="s">
        <v>197</v>
      </c>
      <c r="F23" s="575"/>
      <c r="G23" s="156">
        <f>SUM(G24:G25)</f>
        <v>0</v>
      </c>
    </row>
    <row r="24" spans="1:7" x14ac:dyDescent="0.2">
      <c r="A24" s="570"/>
      <c r="B24" s="570"/>
      <c r="C24" s="570"/>
      <c r="D24" s="156"/>
      <c r="E24" s="571" t="s">
        <v>163</v>
      </c>
      <c r="F24" s="572"/>
      <c r="G24" s="156"/>
    </row>
    <row r="25" spans="1:7" x14ac:dyDescent="0.2">
      <c r="A25" s="570"/>
      <c r="B25" s="570"/>
      <c r="C25" s="570"/>
      <c r="D25" s="156"/>
      <c r="E25" s="571" t="s">
        <v>164</v>
      </c>
      <c r="F25" s="572"/>
      <c r="G25" s="156">
        <v>0</v>
      </c>
    </row>
    <row r="26" spans="1:7" x14ac:dyDescent="0.2">
      <c r="A26" s="570"/>
      <c r="B26" s="570"/>
      <c r="C26" s="570"/>
      <c r="D26" s="156"/>
      <c r="E26" s="571"/>
      <c r="F26" s="572"/>
      <c r="G26" s="156"/>
    </row>
    <row r="27" spans="1:7" x14ac:dyDescent="0.2">
      <c r="A27" s="573" t="s">
        <v>188</v>
      </c>
      <c r="B27" s="573"/>
      <c r="C27" s="573"/>
      <c r="D27" s="155">
        <f>SUM(D7+D14+D19)</f>
        <v>15004</v>
      </c>
      <c r="E27" s="574" t="s">
        <v>190</v>
      </c>
      <c r="F27" s="575"/>
      <c r="G27" s="155">
        <f>SUM(G7+G14+G19+G23)</f>
        <v>15004</v>
      </c>
    </row>
    <row r="28" spans="1:7" x14ac:dyDescent="0.2">
      <c r="A28" s="576" t="s">
        <v>218</v>
      </c>
      <c r="B28" s="577"/>
      <c r="C28" s="578"/>
      <c r="D28" s="156">
        <f>SUM(D35+D32+D29)</f>
        <v>0</v>
      </c>
      <c r="E28" s="579" t="s">
        <v>224</v>
      </c>
      <c r="F28" s="580"/>
      <c r="G28" s="156">
        <f>SUM(G29+G32+G35)</f>
        <v>0</v>
      </c>
    </row>
    <row r="29" spans="1:7" x14ac:dyDescent="0.2">
      <c r="A29" s="561" t="s">
        <v>220</v>
      </c>
      <c r="B29" s="562"/>
      <c r="C29" s="563"/>
      <c r="D29" s="156">
        <f>SUM(D30:D31)</f>
        <v>0</v>
      </c>
      <c r="E29" s="561" t="s">
        <v>221</v>
      </c>
      <c r="F29" s="563"/>
      <c r="G29" s="156">
        <v>0</v>
      </c>
    </row>
    <row r="30" spans="1:7" x14ac:dyDescent="0.2">
      <c r="A30" s="561" t="s">
        <v>379</v>
      </c>
      <c r="B30" s="562"/>
      <c r="C30" s="563"/>
      <c r="D30" s="156"/>
      <c r="E30" s="165"/>
      <c r="F30" s="166"/>
      <c r="G30" s="156"/>
    </row>
    <row r="31" spans="1:7" x14ac:dyDescent="0.2">
      <c r="A31" s="561" t="s">
        <v>380</v>
      </c>
      <c r="B31" s="562"/>
      <c r="C31" s="563"/>
      <c r="D31" s="156"/>
      <c r="E31" s="165"/>
      <c r="F31" s="166"/>
      <c r="G31" s="156"/>
    </row>
    <row r="32" spans="1:7" x14ac:dyDescent="0.2">
      <c r="A32" s="561" t="s">
        <v>219</v>
      </c>
      <c r="B32" s="562"/>
      <c r="C32" s="563"/>
      <c r="D32" s="157">
        <f>SUM(D33:D34)</f>
        <v>0</v>
      </c>
      <c r="E32" s="568" t="s">
        <v>222</v>
      </c>
      <c r="F32" s="569"/>
      <c r="G32" s="156">
        <v>0</v>
      </c>
    </row>
    <row r="33" spans="1:7" x14ac:dyDescent="0.2">
      <c r="A33" s="561" t="s">
        <v>379</v>
      </c>
      <c r="B33" s="562"/>
      <c r="C33" s="563"/>
      <c r="D33" s="157"/>
      <c r="E33" s="167"/>
      <c r="F33" s="168"/>
      <c r="G33" s="156"/>
    </row>
    <row r="34" spans="1:7" x14ac:dyDescent="0.2">
      <c r="A34" s="561" t="s">
        <v>380</v>
      </c>
      <c r="B34" s="562"/>
      <c r="C34" s="563"/>
      <c r="D34" s="157"/>
      <c r="E34" s="167"/>
      <c r="F34" s="168"/>
      <c r="G34" s="156"/>
    </row>
    <row r="35" spans="1:7" x14ac:dyDescent="0.2">
      <c r="A35" s="565" t="s">
        <v>230</v>
      </c>
      <c r="B35" s="565"/>
      <c r="C35" s="565"/>
      <c r="D35" s="156">
        <f>SUM(D36:D37)</f>
        <v>0</v>
      </c>
      <c r="E35" s="566" t="s">
        <v>223</v>
      </c>
      <c r="F35" s="567"/>
      <c r="G35" s="156">
        <f>SUM(G36:G37)</f>
        <v>0</v>
      </c>
    </row>
    <row r="36" spans="1:7" x14ac:dyDescent="0.2">
      <c r="A36" s="561" t="s">
        <v>379</v>
      </c>
      <c r="B36" s="562"/>
      <c r="C36" s="563"/>
      <c r="D36" s="156"/>
      <c r="E36" s="561" t="s">
        <v>379</v>
      </c>
      <c r="F36" s="563"/>
      <c r="G36" s="158"/>
    </row>
    <row r="37" spans="1:7" x14ac:dyDescent="0.2">
      <c r="A37" s="561" t="s">
        <v>380</v>
      </c>
      <c r="B37" s="562"/>
      <c r="C37" s="563"/>
      <c r="D37" s="156"/>
      <c r="E37" s="561" t="s">
        <v>380</v>
      </c>
      <c r="F37" s="563"/>
      <c r="G37" s="158"/>
    </row>
    <row r="38" spans="1:7" x14ac:dyDescent="0.2">
      <c r="A38" s="564" t="s">
        <v>189</v>
      </c>
      <c r="B38" s="564"/>
      <c r="C38" s="564"/>
      <c r="D38" s="155">
        <f>SUM(D7+D14+D19+D28)</f>
        <v>15004</v>
      </c>
      <c r="E38" s="564" t="s">
        <v>191</v>
      </c>
      <c r="F38" s="564"/>
      <c r="G38" s="155">
        <f>SUM(G7+G14+G19+G23+G28)</f>
        <v>15004</v>
      </c>
    </row>
    <row r="40" spans="1:7" x14ac:dyDescent="0.2">
      <c r="A40" s="247" t="s">
        <v>689</v>
      </c>
    </row>
  </sheetData>
  <mergeCells count="65">
    <mergeCell ref="A7:C7"/>
    <mergeCell ref="E7:F7"/>
    <mergeCell ref="A3:G3"/>
    <mergeCell ref="A5:D5"/>
    <mergeCell ref="E5:G5"/>
    <mergeCell ref="A6:C6"/>
    <mergeCell ref="E6:F6"/>
    <mergeCell ref="A8:C8"/>
    <mergeCell ref="E8:F8"/>
    <mergeCell ref="A9:C9"/>
    <mergeCell ref="E9:F9"/>
    <mergeCell ref="A10:C10"/>
    <mergeCell ref="E10:F10"/>
    <mergeCell ref="A11:C11"/>
    <mergeCell ref="E11:F11"/>
    <mergeCell ref="A12:C12"/>
    <mergeCell ref="E12:F12"/>
    <mergeCell ref="A13:C13"/>
    <mergeCell ref="E13:F13"/>
    <mergeCell ref="A14:C14"/>
    <mergeCell ref="E14:F14"/>
    <mergeCell ref="A15:C15"/>
    <mergeCell ref="E15:F15"/>
    <mergeCell ref="A16:C16"/>
    <mergeCell ref="E16:F16"/>
    <mergeCell ref="A17:C17"/>
    <mergeCell ref="E17:F17"/>
    <mergeCell ref="A18:C18"/>
    <mergeCell ref="E18:F18"/>
    <mergeCell ref="A19:C19"/>
    <mergeCell ref="E19:F19"/>
    <mergeCell ref="A20:C20"/>
    <mergeCell ref="E20:F20"/>
    <mergeCell ref="A21:C21"/>
    <mergeCell ref="E21:F21"/>
    <mergeCell ref="A22:C22"/>
    <mergeCell ref="E22:F22"/>
    <mergeCell ref="A23:C23"/>
    <mergeCell ref="E23:F23"/>
    <mergeCell ref="A24:C24"/>
    <mergeCell ref="E24:F24"/>
    <mergeCell ref="A25:C25"/>
    <mergeCell ref="E25:F25"/>
    <mergeCell ref="A26:C26"/>
    <mergeCell ref="E26:F26"/>
    <mergeCell ref="A27:C27"/>
    <mergeCell ref="E27:F27"/>
    <mergeCell ref="A28:C28"/>
    <mergeCell ref="E28:F28"/>
    <mergeCell ref="A29:C29"/>
    <mergeCell ref="E29:F29"/>
    <mergeCell ref="A30:C30"/>
    <mergeCell ref="A31:C31"/>
    <mergeCell ref="A32:C32"/>
    <mergeCell ref="E32:F32"/>
    <mergeCell ref="A37:C37"/>
    <mergeCell ref="E37:F37"/>
    <mergeCell ref="A38:C38"/>
    <mergeCell ref="E38:F38"/>
    <mergeCell ref="A33:C33"/>
    <mergeCell ref="A34:C34"/>
    <mergeCell ref="A35:C35"/>
    <mergeCell ref="E35:F35"/>
    <mergeCell ref="A36:C36"/>
    <mergeCell ref="E36:F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workbookViewId="0">
      <selection activeCell="B51" sqref="B51"/>
    </sheetView>
  </sheetViews>
  <sheetFormatPr defaultRowHeight="12.75" x14ac:dyDescent="0.2"/>
  <cols>
    <col min="1" max="1" width="42.85546875" customWidth="1"/>
    <col min="2" max="2" width="12.42578125" customWidth="1"/>
    <col min="3" max="3" width="11.28515625" customWidth="1"/>
    <col min="4" max="4" width="11.140625" customWidth="1"/>
    <col min="5" max="5" width="12.85546875" customWidth="1"/>
    <col min="6" max="6" width="6" customWidth="1"/>
    <col min="7" max="7" width="9.28515625" customWidth="1"/>
    <col min="9" max="9" width="14.7109375" customWidth="1"/>
    <col min="10" max="10" width="11.140625" customWidth="1"/>
    <col min="11" max="11" width="14.28515625" customWidth="1"/>
    <col min="12" max="12" width="12.85546875" customWidth="1"/>
    <col min="13" max="13" width="15.28515625" customWidth="1"/>
    <col min="257" max="257" width="42.85546875" customWidth="1"/>
    <col min="258" max="258" width="12.42578125" customWidth="1"/>
    <col min="259" max="259" width="11.28515625" customWidth="1"/>
    <col min="260" max="260" width="11.140625" customWidth="1"/>
    <col min="261" max="261" width="12.85546875" customWidth="1"/>
    <col min="262" max="262" width="6" customWidth="1"/>
    <col min="263" max="263" width="9.28515625" customWidth="1"/>
    <col min="265" max="265" width="14.7109375" customWidth="1"/>
    <col min="266" max="266" width="11.140625" customWidth="1"/>
    <col min="267" max="267" width="14.28515625" customWidth="1"/>
    <col min="268" max="268" width="12.85546875" customWidth="1"/>
    <col min="269" max="269" width="15.28515625" customWidth="1"/>
    <col min="513" max="513" width="42.85546875" customWidth="1"/>
    <col min="514" max="514" width="12.42578125" customWidth="1"/>
    <col min="515" max="515" width="11.28515625" customWidth="1"/>
    <col min="516" max="516" width="11.140625" customWidth="1"/>
    <col min="517" max="517" width="12.85546875" customWidth="1"/>
    <col min="518" max="518" width="6" customWidth="1"/>
    <col min="519" max="519" width="9.28515625" customWidth="1"/>
    <col min="521" max="521" width="14.7109375" customWidth="1"/>
    <col min="522" max="522" width="11.140625" customWidth="1"/>
    <col min="523" max="523" width="14.28515625" customWidth="1"/>
    <col min="524" max="524" width="12.85546875" customWidth="1"/>
    <col min="525" max="525" width="15.28515625" customWidth="1"/>
    <col min="769" max="769" width="42.85546875" customWidth="1"/>
    <col min="770" max="770" width="12.42578125" customWidth="1"/>
    <col min="771" max="771" width="11.28515625" customWidth="1"/>
    <col min="772" max="772" width="11.140625" customWidth="1"/>
    <col min="773" max="773" width="12.85546875" customWidth="1"/>
    <col min="774" max="774" width="6" customWidth="1"/>
    <col min="775" max="775" width="9.28515625" customWidth="1"/>
    <col min="777" max="777" width="14.7109375" customWidth="1"/>
    <col min="778" max="778" width="11.140625" customWidth="1"/>
    <col min="779" max="779" width="14.28515625" customWidth="1"/>
    <col min="780" max="780" width="12.85546875" customWidth="1"/>
    <col min="781" max="781" width="15.28515625" customWidth="1"/>
    <col min="1025" max="1025" width="42.85546875" customWidth="1"/>
    <col min="1026" max="1026" width="12.42578125" customWidth="1"/>
    <col min="1027" max="1027" width="11.28515625" customWidth="1"/>
    <col min="1028" max="1028" width="11.140625" customWidth="1"/>
    <col min="1029" max="1029" width="12.85546875" customWidth="1"/>
    <col min="1030" max="1030" width="6" customWidth="1"/>
    <col min="1031" max="1031" width="9.28515625" customWidth="1"/>
    <col min="1033" max="1033" width="14.7109375" customWidth="1"/>
    <col min="1034" max="1034" width="11.140625" customWidth="1"/>
    <col min="1035" max="1035" width="14.28515625" customWidth="1"/>
    <col min="1036" max="1036" width="12.85546875" customWidth="1"/>
    <col min="1037" max="1037" width="15.28515625" customWidth="1"/>
    <col min="1281" max="1281" width="42.85546875" customWidth="1"/>
    <col min="1282" max="1282" width="12.42578125" customWidth="1"/>
    <col min="1283" max="1283" width="11.28515625" customWidth="1"/>
    <col min="1284" max="1284" width="11.140625" customWidth="1"/>
    <col min="1285" max="1285" width="12.85546875" customWidth="1"/>
    <col min="1286" max="1286" width="6" customWidth="1"/>
    <col min="1287" max="1287" width="9.28515625" customWidth="1"/>
    <col min="1289" max="1289" width="14.7109375" customWidth="1"/>
    <col min="1290" max="1290" width="11.140625" customWidth="1"/>
    <col min="1291" max="1291" width="14.28515625" customWidth="1"/>
    <col min="1292" max="1292" width="12.85546875" customWidth="1"/>
    <col min="1293" max="1293" width="15.28515625" customWidth="1"/>
    <col min="1537" max="1537" width="42.85546875" customWidth="1"/>
    <col min="1538" max="1538" width="12.42578125" customWidth="1"/>
    <col min="1539" max="1539" width="11.28515625" customWidth="1"/>
    <col min="1540" max="1540" width="11.140625" customWidth="1"/>
    <col min="1541" max="1541" width="12.85546875" customWidth="1"/>
    <col min="1542" max="1542" width="6" customWidth="1"/>
    <col min="1543" max="1543" width="9.28515625" customWidth="1"/>
    <col min="1545" max="1545" width="14.7109375" customWidth="1"/>
    <col min="1546" max="1546" width="11.140625" customWidth="1"/>
    <col min="1547" max="1547" width="14.28515625" customWidth="1"/>
    <col min="1548" max="1548" width="12.85546875" customWidth="1"/>
    <col min="1549" max="1549" width="15.28515625" customWidth="1"/>
    <col min="1793" max="1793" width="42.85546875" customWidth="1"/>
    <col min="1794" max="1794" width="12.42578125" customWidth="1"/>
    <col min="1795" max="1795" width="11.28515625" customWidth="1"/>
    <col min="1796" max="1796" width="11.140625" customWidth="1"/>
    <col min="1797" max="1797" width="12.85546875" customWidth="1"/>
    <col min="1798" max="1798" width="6" customWidth="1"/>
    <col min="1799" max="1799" width="9.28515625" customWidth="1"/>
    <col min="1801" max="1801" width="14.7109375" customWidth="1"/>
    <col min="1802" max="1802" width="11.140625" customWidth="1"/>
    <col min="1803" max="1803" width="14.28515625" customWidth="1"/>
    <col min="1804" max="1804" width="12.85546875" customWidth="1"/>
    <col min="1805" max="1805" width="15.28515625" customWidth="1"/>
    <col min="2049" max="2049" width="42.85546875" customWidth="1"/>
    <col min="2050" max="2050" width="12.42578125" customWidth="1"/>
    <col min="2051" max="2051" width="11.28515625" customWidth="1"/>
    <col min="2052" max="2052" width="11.140625" customWidth="1"/>
    <col min="2053" max="2053" width="12.85546875" customWidth="1"/>
    <col min="2054" max="2054" width="6" customWidth="1"/>
    <col min="2055" max="2055" width="9.28515625" customWidth="1"/>
    <col min="2057" max="2057" width="14.7109375" customWidth="1"/>
    <col min="2058" max="2058" width="11.140625" customWidth="1"/>
    <col min="2059" max="2059" width="14.28515625" customWidth="1"/>
    <col min="2060" max="2060" width="12.85546875" customWidth="1"/>
    <col min="2061" max="2061" width="15.28515625" customWidth="1"/>
    <col min="2305" max="2305" width="42.85546875" customWidth="1"/>
    <col min="2306" max="2306" width="12.42578125" customWidth="1"/>
    <col min="2307" max="2307" width="11.28515625" customWidth="1"/>
    <col min="2308" max="2308" width="11.140625" customWidth="1"/>
    <col min="2309" max="2309" width="12.85546875" customWidth="1"/>
    <col min="2310" max="2310" width="6" customWidth="1"/>
    <col min="2311" max="2311" width="9.28515625" customWidth="1"/>
    <col min="2313" max="2313" width="14.7109375" customWidth="1"/>
    <col min="2314" max="2314" width="11.140625" customWidth="1"/>
    <col min="2315" max="2315" width="14.28515625" customWidth="1"/>
    <col min="2316" max="2316" width="12.85546875" customWidth="1"/>
    <col min="2317" max="2317" width="15.28515625" customWidth="1"/>
    <col min="2561" max="2561" width="42.85546875" customWidth="1"/>
    <col min="2562" max="2562" width="12.42578125" customWidth="1"/>
    <col min="2563" max="2563" width="11.28515625" customWidth="1"/>
    <col min="2564" max="2564" width="11.140625" customWidth="1"/>
    <col min="2565" max="2565" width="12.85546875" customWidth="1"/>
    <col min="2566" max="2566" width="6" customWidth="1"/>
    <col min="2567" max="2567" width="9.28515625" customWidth="1"/>
    <col min="2569" max="2569" width="14.7109375" customWidth="1"/>
    <col min="2570" max="2570" width="11.140625" customWidth="1"/>
    <col min="2571" max="2571" width="14.28515625" customWidth="1"/>
    <col min="2572" max="2572" width="12.85546875" customWidth="1"/>
    <col min="2573" max="2573" width="15.28515625" customWidth="1"/>
    <col min="2817" max="2817" width="42.85546875" customWidth="1"/>
    <col min="2818" max="2818" width="12.42578125" customWidth="1"/>
    <col min="2819" max="2819" width="11.28515625" customWidth="1"/>
    <col min="2820" max="2820" width="11.140625" customWidth="1"/>
    <col min="2821" max="2821" width="12.85546875" customWidth="1"/>
    <col min="2822" max="2822" width="6" customWidth="1"/>
    <col min="2823" max="2823" width="9.28515625" customWidth="1"/>
    <col min="2825" max="2825" width="14.7109375" customWidth="1"/>
    <col min="2826" max="2826" width="11.140625" customWidth="1"/>
    <col min="2827" max="2827" width="14.28515625" customWidth="1"/>
    <col min="2828" max="2828" width="12.85546875" customWidth="1"/>
    <col min="2829" max="2829" width="15.28515625" customWidth="1"/>
    <col min="3073" max="3073" width="42.85546875" customWidth="1"/>
    <col min="3074" max="3074" width="12.42578125" customWidth="1"/>
    <col min="3075" max="3075" width="11.28515625" customWidth="1"/>
    <col min="3076" max="3076" width="11.140625" customWidth="1"/>
    <col min="3077" max="3077" width="12.85546875" customWidth="1"/>
    <col min="3078" max="3078" width="6" customWidth="1"/>
    <col min="3079" max="3079" width="9.28515625" customWidth="1"/>
    <col min="3081" max="3081" width="14.7109375" customWidth="1"/>
    <col min="3082" max="3082" width="11.140625" customWidth="1"/>
    <col min="3083" max="3083" width="14.28515625" customWidth="1"/>
    <col min="3084" max="3084" width="12.85546875" customWidth="1"/>
    <col min="3085" max="3085" width="15.28515625" customWidth="1"/>
    <col min="3329" max="3329" width="42.85546875" customWidth="1"/>
    <col min="3330" max="3330" width="12.42578125" customWidth="1"/>
    <col min="3331" max="3331" width="11.28515625" customWidth="1"/>
    <col min="3332" max="3332" width="11.140625" customWidth="1"/>
    <col min="3333" max="3333" width="12.85546875" customWidth="1"/>
    <col min="3334" max="3334" width="6" customWidth="1"/>
    <col min="3335" max="3335" width="9.28515625" customWidth="1"/>
    <col min="3337" max="3337" width="14.7109375" customWidth="1"/>
    <col min="3338" max="3338" width="11.140625" customWidth="1"/>
    <col min="3339" max="3339" width="14.28515625" customWidth="1"/>
    <col min="3340" max="3340" width="12.85546875" customWidth="1"/>
    <col min="3341" max="3341" width="15.28515625" customWidth="1"/>
    <col min="3585" max="3585" width="42.85546875" customWidth="1"/>
    <col min="3586" max="3586" width="12.42578125" customWidth="1"/>
    <col min="3587" max="3587" width="11.28515625" customWidth="1"/>
    <col min="3588" max="3588" width="11.140625" customWidth="1"/>
    <col min="3589" max="3589" width="12.85546875" customWidth="1"/>
    <col min="3590" max="3590" width="6" customWidth="1"/>
    <col min="3591" max="3591" width="9.28515625" customWidth="1"/>
    <col min="3593" max="3593" width="14.7109375" customWidth="1"/>
    <col min="3594" max="3594" width="11.140625" customWidth="1"/>
    <col min="3595" max="3595" width="14.28515625" customWidth="1"/>
    <col min="3596" max="3596" width="12.85546875" customWidth="1"/>
    <col min="3597" max="3597" width="15.28515625" customWidth="1"/>
    <col min="3841" max="3841" width="42.85546875" customWidth="1"/>
    <col min="3842" max="3842" width="12.42578125" customWidth="1"/>
    <col min="3843" max="3843" width="11.28515625" customWidth="1"/>
    <col min="3844" max="3844" width="11.140625" customWidth="1"/>
    <col min="3845" max="3845" width="12.85546875" customWidth="1"/>
    <col min="3846" max="3846" width="6" customWidth="1"/>
    <col min="3847" max="3847" width="9.28515625" customWidth="1"/>
    <col min="3849" max="3849" width="14.7109375" customWidth="1"/>
    <col min="3850" max="3850" width="11.140625" customWidth="1"/>
    <col min="3851" max="3851" width="14.28515625" customWidth="1"/>
    <col min="3852" max="3852" width="12.85546875" customWidth="1"/>
    <col min="3853" max="3853" width="15.28515625" customWidth="1"/>
    <col min="4097" max="4097" width="42.85546875" customWidth="1"/>
    <col min="4098" max="4098" width="12.42578125" customWidth="1"/>
    <col min="4099" max="4099" width="11.28515625" customWidth="1"/>
    <col min="4100" max="4100" width="11.140625" customWidth="1"/>
    <col min="4101" max="4101" width="12.85546875" customWidth="1"/>
    <col min="4102" max="4102" width="6" customWidth="1"/>
    <col min="4103" max="4103" width="9.28515625" customWidth="1"/>
    <col min="4105" max="4105" width="14.7109375" customWidth="1"/>
    <col min="4106" max="4106" width="11.140625" customWidth="1"/>
    <col min="4107" max="4107" width="14.28515625" customWidth="1"/>
    <col min="4108" max="4108" width="12.85546875" customWidth="1"/>
    <col min="4109" max="4109" width="15.28515625" customWidth="1"/>
    <col min="4353" max="4353" width="42.85546875" customWidth="1"/>
    <col min="4354" max="4354" width="12.42578125" customWidth="1"/>
    <col min="4355" max="4355" width="11.28515625" customWidth="1"/>
    <col min="4356" max="4356" width="11.140625" customWidth="1"/>
    <col min="4357" max="4357" width="12.85546875" customWidth="1"/>
    <col min="4358" max="4358" width="6" customWidth="1"/>
    <col min="4359" max="4359" width="9.28515625" customWidth="1"/>
    <col min="4361" max="4361" width="14.7109375" customWidth="1"/>
    <col min="4362" max="4362" width="11.140625" customWidth="1"/>
    <col min="4363" max="4363" width="14.28515625" customWidth="1"/>
    <col min="4364" max="4364" width="12.85546875" customWidth="1"/>
    <col min="4365" max="4365" width="15.28515625" customWidth="1"/>
    <col min="4609" max="4609" width="42.85546875" customWidth="1"/>
    <col min="4610" max="4610" width="12.42578125" customWidth="1"/>
    <col min="4611" max="4611" width="11.28515625" customWidth="1"/>
    <col min="4612" max="4612" width="11.140625" customWidth="1"/>
    <col min="4613" max="4613" width="12.85546875" customWidth="1"/>
    <col min="4614" max="4614" width="6" customWidth="1"/>
    <col min="4615" max="4615" width="9.28515625" customWidth="1"/>
    <col min="4617" max="4617" width="14.7109375" customWidth="1"/>
    <col min="4618" max="4618" width="11.140625" customWidth="1"/>
    <col min="4619" max="4619" width="14.28515625" customWidth="1"/>
    <col min="4620" max="4620" width="12.85546875" customWidth="1"/>
    <col min="4621" max="4621" width="15.28515625" customWidth="1"/>
    <col min="4865" max="4865" width="42.85546875" customWidth="1"/>
    <col min="4866" max="4866" width="12.42578125" customWidth="1"/>
    <col min="4867" max="4867" width="11.28515625" customWidth="1"/>
    <col min="4868" max="4868" width="11.140625" customWidth="1"/>
    <col min="4869" max="4869" width="12.85546875" customWidth="1"/>
    <col min="4870" max="4870" width="6" customWidth="1"/>
    <col min="4871" max="4871" width="9.28515625" customWidth="1"/>
    <col min="4873" max="4873" width="14.7109375" customWidth="1"/>
    <col min="4874" max="4874" width="11.140625" customWidth="1"/>
    <col min="4875" max="4875" width="14.28515625" customWidth="1"/>
    <col min="4876" max="4876" width="12.85546875" customWidth="1"/>
    <col min="4877" max="4877" width="15.28515625" customWidth="1"/>
    <col min="5121" max="5121" width="42.85546875" customWidth="1"/>
    <col min="5122" max="5122" width="12.42578125" customWidth="1"/>
    <col min="5123" max="5123" width="11.28515625" customWidth="1"/>
    <col min="5124" max="5124" width="11.140625" customWidth="1"/>
    <col min="5125" max="5125" width="12.85546875" customWidth="1"/>
    <col min="5126" max="5126" width="6" customWidth="1"/>
    <col min="5127" max="5127" width="9.28515625" customWidth="1"/>
    <col min="5129" max="5129" width="14.7109375" customWidth="1"/>
    <col min="5130" max="5130" width="11.140625" customWidth="1"/>
    <col min="5131" max="5131" width="14.28515625" customWidth="1"/>
    <col min="5132" max="5132" width="12.85546875" customWidth="1"/>
    <col min="5133" max="5133" width="15.28515625" customWidth="1"/>
    <col min="5377" max="5377" width="42.85546875" customWidth="1"/>
    <col min="5378" max="5378" width="12.42578125" customWidth="1"/>
    <col min="5379" max="5379" width="11.28515625" customWidth="1"/>
    <col min="5380" max="5380" width="11.140625" customWidth="1"/>
    <col min="5381" max="5381" width="12.85546875" customWidth="1"/>
    <col min="5382" max="5382" width="6" customWidth="1"/>
    <col min="5383" max="5383" width="9.28515625" customWidth="1"/>
    <col min="5385" max="5385" width="14.7109375" customWidth="1"/>
    <col min="5386" max="5386" width="11.140625" customWidth="1"/>
    <col min="5387" max="5387" width="14.28515625" customWidth="1"/>
    <col min="5388" max="5388" width="12.85546875" customWidth="1"/>
    <col min="5389" max="5389" width="15.28515625" customWidth="1"/>
    <col min="5633" max="5633" width="42.85546875" customWidth="1"/>
    <col min="5634" max="5634" width="12.42578125" customWidth="1"/>
    <col min="5635" max="5635" width="11.28515625" customWidth="1"/>
    <col min="5636" max="5636" width="11.140625" customWidth="1"/>
    <col min="5637" max="5637" width="12.85546875" customWidth="1"/>
    <col min="5638" max="5638" width="6" customWidth="1"/>
    <col min="5639" max="5639" width="9.28515625" customWidth="1"/>
    <col min="5641" max="5641" width="14.7109375" customWidth="1"/>
    <col min="5642" max="5642" width="11.140625" customWidth="1"/>
    <col min="5643" max="5643" width="14.28515625" customWidth="1"/>
    <col min="5644" max="5644" width="12.85546875" customWidth="1"/>
    <col min="5645" max="5645" width="15.28515625" customWidth="1"/>
    <col min="5889" max="5889" width="42.85546875" customWidth="1"/>
    <col min="5890" max="5890" width="12.42578125" customWidth="1"/>
    <col min="5891" max="5891" width="11.28515625" customWidth="1"/>
    <col min="5892" max="5892" width="11.140625" customWidth="1"/>
    <col min="5893" max="5893" width="12.85546875" customWidth="1"/>
    <col min="5894" max="5894" width="6" customWidth="1"/>
    <col min="5895" max="5895" width="9.28515625" customWidth="1"/>
    <col min="5897" max="5897" width="14.7109375" customWidth="1"/>
    <col min="5898" max="5898" width="11.140625" customWidth="1"/>
    <col min="5899" max="5899" width="14.28515625" customWidth="1"/>
    <col min="5900" max="5900" width="12.85546875" customWidth="1"/>
    <col min="5901" max="5901" width="15.28515625" customWidth="1"/>
    <col min="6145" max="6145" width="42.85546875" customWidth="1"/>
    <col min="6146" max="6146" width="12.42578125" customWidth="1"/>
    <col min="6147" max="6147" width="11.28515625" customWidth="1"/>
    <col min="6148" max="6148" width="11.140625" customWidth="1"/>
    <col min="6149" max="6149" width="12.85546875" customWidth="1"/>
    <col min="6150" max="6150" width="6" customWidth="1"/>
    <col min="6151" max="6151" width="9.28515625" customWidth="1"/>
    <col min="6153" max="6153" width="14.7109375" customWidth="1"/>
    <col min="6154" max="6154" width="11.140625" customWidth="1"/>
    <col min="6155" max="6155" width="14.28515625" customWidth="1"/>
    <col min="6156" max="6156" width="12.85546875" customWidth="1"/>
    <col min="6157" max="6157" width="15.28515625" customWidth="1"/>
    <col min="6401" max="6401" width="42.85546875" customWidth="1"/>
    <col min="6402" max="6402" width="12.42578125" customWidth="1"/>
    <col min="6403" max="6403" width="11.28515625" customWidth="1"/>
    <col min="6404" max="6404" width="11.140625" customWidth="1"/>
    <col min="6405" max="6405" width="12.85546875" customWidth="1"/>
    <col min="6406" max="6406" width="6" customWidth="1"/>
    <col min="6407" max="6407" width="9.28515625" customWidth="1"/>
    <col min="6409" max="6409" width="14.7109375" customWidth="1"/>
    <col min="6410" max="6410" width="11.140625" customWidth="1"/>
    <col min="6411" max="6411" width="14.28515625" customWidth="1"/>
    <col min="6412" max="6412" width="12.85546875" customWidth="1"/>
    <col min="6413" max="6413" width="15.28515625" customWidth="1"/>
    <col min="6657" max="6657" width="42.85546875" customWidth="1"/>
    <col min="6658" max="6658" width="12.42578125" customWidth="1"/>
    <col min="6659" max="6659" width="11.28515625" customWidth="1"/>
    <col min="6660" max="6660" width="11.140625" customWidth="1"/>
    <col min="6661" max="6661" width="12.85546875" customWidth="1"/>
    <col min="6662" max="6662" width="6" customWidth="1"/>
    <col min="6663" max="6663" width="9.28515625" customWidth="1"/>
    <col min="6665" max="6665" width="14.7109375" customWidth="1"/>
    <col min="6666" max="6666" width="11.140625" customWidth="1"/>
    <col min="6667" max="6667" width="14.28515625" customWidth="1"/>
    <col min="6668" max="6668" width="12.85546875" customWidth="1"/>
    <col min="6669" max="6669" width="15.28515625" customWidth="1"/>
    <col min="6913" max="6913" width="42.85546875" customWidth="1"/>
    <col min="6914" max="6914" width="12.42578125" customWidth="1"/>
    <col min="6915" max="6915" width="11.28515625" customWidth="1"/>
    <col min="6916" max="6916" width="11.140625" customWidth="1"/>
    <col min="6917" max="6917" width="12.85546875" customWidth="1"/>
    <col min="6918" max="6918" width="6" customWidth="1"/>
    <col min="6919" max="6919" width="9.28515625" customWidth="1"/>
    <col min="6921" max="6921" width="14.7109375" customWidth="1"/>
    <col min="6922" max="6922" width="11.140625" customWidth="1"/>
    <col min="6923" max="6923" width="14.28515625" customWidth="1"/>
    <col min="6924" max="6924" width="12.85546875" customWidth="1"/>
    <col min="6925" max="6925" width="15.28515625" customWidth="1"/>
    <col min="7169" max="7169" width="42.85546875" customWidth="1"/>
    <col min="7170" max="7170" width="12.42578125" customWidth="1"/>
    <col min="7171" max="7171" width="11.28515625" customWidth="1"/>
    <col min="7172" max="7172" width="11.140625" customWidth="1"/>
    <col min="7173" max="7173" width="12.85546875" customWidth="1"/>
    <col min="7174" max="7174" width="6" customWidth="1"/>
    <col min="7175" max="7175" width="9.28515625" customWidth="1"/>
    <col min="7177" max="7177" width="14.7109375" customWidth="1"/>
    <col min="7178" max="7178" width="11.140625" customWidth="1"/>
    <col min="7179" max="7179" width="14.28515625" customWidth="1"/>
    <col min="7180" max="7180" width="12.85546875" customWidth="1"/>
    <col min="7181" max="7181" width="15.28515625" customWidth="1"/>
    <col min="7425" max="7425" width="42.85546875" customWidth="1"/>
    <col min="7426" max="7426" width="12.42578125" customWidth="1"/>
    <col min="7427" max="7427" width="11.28515625" customWidth="1"/>
    <col min="7428" max="7428" width="11.140625" customWidth="1"/>
    <col min="7429" max="7429" width="12.85546875" customWidth="1"/>
    <col min="7430" max="7430" width="6" customWidth="1"/>
    <col min="7431" max="7431" width="9.28515625" customWidth="1"/>
    <col min="7433" max="7433" width="14.7109375" customWidth="1"/>
    <col min="7434" max="7434" width="11.140625" customWidth="1"/>
    <col min="7435" max="7435" width="14.28515625" customWidth="1"/>
    <col min="7436" max="7436" width="12.85546875" customWidth="1"/>
    <col min="7437" max="7437" width="15.28515625" customWidth="1"/>
    <col min="7681" max="7681" width="42.85546875" customWidth="1"/>
    <col min="7682" max="7682" width="12.42578125" customWidth="1"/>
    <col min="7683" max="7683" width="11.28515625" customWidth="1"/>
    <col min="7684" max="7684" width="11.140625" customWidth="1"/>
    <col min="7685" max="7685" width="12.85546875" customWidth="1"/>
    <col min="7686" max="7686" width="6" customWidth="1"/>
    <col min="7687" max="7687" width="9.28515625" customWidth="1"/>
    <col min="7689" max="7689" width="14.7109375" customWidth="1"/>
    <col min="7690" max="7690" width="11.140625" customWidth="1"/>
    <col min="7691" max="7691" width="14.28515625" customWidth="1"/>
    <col min="7692" max="7692" width="12.85546875" customWidth="1"/>
    <col min="7693" max="7693" width="15.28515625" customWidth="1"/>
    <col min="7937" max="7937" width="42.85546875" customWidth="1"/>
    <col min="7938" max="7938" width="12.42578125" customWidth="1"/>
    <col min="7939" max="7939" width="11.28515625" customWidth="1"/>
    <col min="7940" max="7940" width="11.140625" customWidth="1"/>
    <col min="7941" max="7941" width="12.85546875" customWidth="1"/>
    <col min="7942" max="7942" width="6" customWidth="1"/>
    <col min="7943" max="7943" width="9.28515625" customWidth="1"/>
    <col min="7945" max="7945" width="14.7109375" customWidth="1"/>
    <col min="7946" max="7946" width="11.140625" customWidth="1"/>
    <col min="7947" max="7947" width="14.28515625" customWidth="1"/>
    <col min="7948" max="7948" width="12.85546875" customWidth="1"/>
    <col min="7949" max="7949" width="15.28515625" customWidth="1"/>
    <col min="8193" max="8193" width="42.85546875" customWidth="1"/>
    <col min="8194" max="8194" width="12.42578125" customWidth="1"/>
    <col min="8195" max="8195" width="11.28515625" customWidth="1"/>
    <col min="8196" max="8196" width="11.140625" customWidth="1"/>
    <col min="8197" max="8197" width="12.85546875" customWidth="1"/>
    <col min="8198" max="8198" width="6" customWidth="1"/>
    <col min="8199" max="8199" width="9.28515625" customWidth="1"/>
    <col min="8201" max="8201" width="14.7109375" customWidth="1"/>
    <col min="8202" max="8202" width="11.140625" customWidth="1"/>
    <col min="8203" max="8203" width="14.28515625" customWidth="1"/>
    <col min="8204" max="8204" width="12.85546875" customWidth="1"/>
    <col min="8205" max="8205" width="15.28515625" customWidth="1"/>
    <col min="8449" max="8449" width="42.85546875" customWidth="1"/>
    <col min="8450" max="8450" width="12.42578125" customWidth="1"/>
    <col min="8451" max="8451" width="11.28515625" customWidth="1"/>
    <col min="8452" max="8452" width="11.140625" customWidth="1"/>
    <col min="8453" max="8453" width="12.85546875" customWidth="1"/>
    <col min="8454" max="8454" width="6" customWidth="1"/>
    <col min="8455" max="8455" width="9.28515625" customWidth="1"/>
    <col min="8457" max="8457" width="14.7109375" customWidth="1"/>
    <col min="8458" max="8458" width="11.140625" customWidth="1"/>
    <col min="8459" max="8459" width="14.28515625" customWidth="1"/>
    <col min="8460" max="8460" width="12.85546875" customWidth="1"/>
    <col min="8461" max="8461" width="15.28515625" customWidth="1"/>
    <col min="8705" max="8705" width="42.85546875" customWidth="1"/>
    <col min="8706" max="8706" width="12.42578125" customWidth="1"/>
    <col min="8707" max="8707" width="11.28515625" customWidth="1"/>
    <col min="8708" max="8708" width="11.140625" customWidth="1"/>
    <col min="8709" max="8709" width="12.85546875" customWidth="1"/>
    <col min="8710" max="8710" width="6" customWidth="1"/>
    <col min="8711" max="8711" width="9.28515625" customWidth="1"/>
    <col min="8713" max="8713" width="14.7109375" customWidth="1"/>
    <col min="8714" max="8714" width="11.140625" customWidth="1"/>
    <col min="8715" max="8715" width="14.28515625" customWidth="1"/>
    <col min="8716" max="8716" width="12.85546875" customWidth="1"/>
    <col min="8717" max="8717" width="15.28515625" customWidth="1"/>
    <col min="8961" max="8961" width="42.85546875" customWidth="1"/>
    <col min="8962" max="8962" width="12.42578125" customWidth="1"/>
    <col min="8963" max="8963" width="11.28515625" customWidth="1"/>
    <col min="8964" max="8964" width="11.140625" customWidth="1"/>
    <col min="8965" max="8965" width="12.85546875" customWidth="1"/>
    <col min="8966" max="8966" width="6" customWidth="1"/>
    <col min="8967" max="8967" width="9.28515625" customWidth="1"/>
    <col min="8969" max="8969" width="14.7109375" customWidth="1"/>
    <col min="8970" max="8970" width="11.140625" customWidth="1"/>
    <col min="8971" max="8971" width="14.28515625" customWidth="1"/>
    <col min="8972" max="8972" width="12.85546875" customWidth="1"/>
    <col min="8973" max="8973" width="15.28515625" customWidth="1"/>
    <col min="9217" max="9217" width="42.85546875" customWidth="1"/>
    <col min="9218" max="9218" width="12.42578125" customWidth="1"/>
    <col min="9219" max="9219" width="11.28515625" customWidth="1"/>
    <col min="9220" max="9220" width="11.140625" customWidth="1"/>
    <col min="9221" max="9221" width="12.85546875" customWidth="1"/>
    <col min="9222" max="9222" width="6" customWidth="1"/>
    <col min="9223" max="9223" width="9.28515625" customWidth="1"/>
    <col min="9225" max="9225" width="14.7109375" customWidth="1"/>
    <col min="9226" max="9226" width="11.140625" customWidth="1"/>
    <col min="9227" max="9227" width="14.28515625" customWidth="1"/>
    <col min="9228" max="9228" width="12.85546875" customWidth="1"/>
    <col min="9229" max="9229" width="15.28515625" customWidth="1"/>
    <col min="9473" max="9473" width="42.85546875" customWidth="1"/>
    <col min="9474" max="9474" width="12.42578125" customWidth="1"/>
    <col min="9475" max="9475" width="11.28515625" customWidth="1"/>
    <col min="9476" max="9476" width="11.140625" customWidth="1"/>
    <col min="9477" max="9477" width="12.85546875" customWidth="1"/>
    <col min="9478" max="9478" width="6" customWidth="1"/>
    <col min="9479" max="9479" width="9.28515625" customWidth="1"/>
    <col min="9481" max="9481" width="14.7109375" customWidth="1"/>
    <col min="9482" max="9482" width="11.140625" customWidth="1"/>
    <col min="9483" max="9483" width="14.28515625" customWidth="1"/>
    <col min="9484" max="9484" width="12.85546875" customWidth="1"/>
    <col min="9485" max="9485" width="15.28515625" customWidth="1"/>
    <col min="9729" max="9729" width="42.85546875" customWidth="1"/>
    <col min="9730" max="9730" width="12.42578125" customWidth="1"/>
    <col min="9731" max="9731" width="11.28515625" customWidth="1"/>
    <col min="9732" max="9732" width="11.140625" customWidth="1"/>
    <col min="9733" max="9733" width="12.85546875" customWidth="1"/>
    <col min="9734" max="9734" width="6" customWidth="1"/>
    <col min="9735" max="9735" width="9.28515625" customWidth="1"/>
    <col min="9737" max="9737" width="14.7109375" customWidth="1"/>
    <col min="9738" max="9738" width="11.140625" customWidth="1"/>
    <col min="9739" max="9739" width="14.28515625" customWidth="1"/>
    <col min="9740" max="9740" width="12.85546875" customWidth="1"/>
    <col min="9741" max="9741" width="15.28515625" customWidth="1"/>
    <col min="9985" max="9985" width="42.85546875" customWidth="1"/>
    <col min="9986" max="9986" width="12.42578125" customWidth="1"/>
    <col min="9987" max="9987" width="11.28515625" customWidth="1"/>
    <col min="9988" max="9988" width="11.140625" customWidth="1"/>
    <col min="9989" max="9989" width="12.85546875" customWidth="1"/>
    <col min="9990" max="9990" width="6" customWidth="1"/>
    <col min="9991" max="9991" width="9.28515625" customWidth="1"/>
    <col min="9993" max="9993" width="14.7109375" customWidth="1"/>
    <col min="9994" max="9994" width="11.140625" customWidth="1"/>
    <col min="9995" max="9995" width="14.28515625" customWidth="1"/>
    <col min="9996" max="9996" width="12.85546875" customWidth="1"/>
    <col min="9997" max="9997" width="15.28515625" customWidth="1"/>
    <col min="10241" max="10241" width="42.85546875" customWidth="1"/>
    <col min="10242" max="10242" width="12.42578125" customWidth="1"/>
    <col min="10243" max="10243" width="11.28515625" customWidth="1"/>
    <col min="10244" max="10244" width="11.140625" customWidth="1"/>
    <col min="10245" max="10245" width="12.85546875" customWidth="1"/>
    <col min="10246" max="10246" width="6" customWidth="1"/>
    <col min="10247" max="10247" width="9.28515625" customWidth="1"/>
    <col min="10249" max="10249" width="14.7109375" customWidth="1"/>
    <col min="10250" max="10250" width="11.140625" customWidth="1"/>
    <col min="10251" max="10251" width="14.28515625" customWidth="1"/>
    <col min="10252" max="10252" width="12.85546875" customWidth="1"/>
    <col min="10253" max="10253" width="15.28515625" customWidth="1"/>
    <col min="10497" max="10497" width="42.85546875" customWidth="1"/>
    <col min="10498" max="10498" width="12.42578125" customWidth="1"/>
    <col min="10499" max="10499" width="11.28515625" customWidth="1"/>
    <col min="10500" max="10500" width="11.140625" customWidth="1"/>
    <col min="10501" max="10501" width="12.85546875" customWidth="1"/>
    <col min="10502" max="10502" width="6" customWidth="1"/>
    <col min="10503" max="10503" width="9.28515625" customWidth="1"/>
    <col min="10505" max="10505" width="14.7109375" customWidth="1"/>
    <col min="10506" max="10506" width="11.140625" customWidth="1"/>
    <col min="10507" max="10507" width="14.28515625" customWidth="1"/>
    <col min="10508" max="10508" width="12.85546875" customWidth="1"/>
    <col min="10509" max="10509" width="15.28515625" customWidth="1"/>
    <col min="10753" max="10753" width="42.85546875" customWidth="1"/>
    <col min="10754" max="10754" width="12.42578125" customWidth="1"/>
    <col min="10755" max="10755" width="11.28515625" customWidth="1"/>
    <col min="10756" max="10756" width="11.140625" customWidth="1"/>
    <col min="10757" max="10757" width="12.85546875" customWidth="1"/>
    <col min="10758" max="10758" width="6" customWidth="1"/>
    <col min="10759" max="10759" width="9.28515625" customWidth="1"/>
    <col min="10761" max="10761" width="14.7109375" customWidth="1"/>
    <col min="10762" max="10762" width="11.140625" customWidth="1"/>
    <col min="10763" max="10763" width="14.28515625" customWidth="1"/>
    <col min="10764" max="10764" width="12.85546875" customWidth="1"/>
    <col min="10765" max="10765" width="15.28515625" customWidth="1"/>
    <col min="11009" max="11009" width="42.85546875" customWidth="1"/>
    <col min="11010" max="11010" width="12.42578125" customWidth="1"/>
    <col min="11011" max="11011" width="11.28515625" customWidth="1"/>
    <col min="11012" max="11012" width="11.140625" customWidth="1"/>
    <col min="11013" max="11013" width="12.85546875" customWidth="1"/>
    <col min="11014" max="11014" width="6" customWidth="1"/>
    <col min="11015" max="11015" width="9.28515625" customWidth="1"/>
    <col min="11017" max="11017" width="14.7109375" customWidth="1"/>
    <col min="11018" max="11018" width="11.140625" customWidth="1"/>
    <col min="11019" max="11019" width="14.28515625" customWidth="1"/>
    <col min="11020" max="11020" width="12.85546875" customWidth="1"/>
    <col min="11021" max="11021" width="15.28515625" customWidth="1"/>
    <col min="11265" max="11265" width="42.85546875" customWidth="1"/>
    <col min="11266" max="11266" width="12.42578125" customWidth="1"/>
    <col min="11267" max="11267" width="11.28515625" customWidth="1"/>
    <col min="11268" max="11268" width="11.140625" customWidth="1"/>
    <col min="11269" max="11269" width="12.85546875" customWidth="1"/>
    <col min="11270" max="11270" width="6" customWidth="1"/>
    <col min="11271" max="11271" width="9.28515625" customWidth="1"/>
    <col min="11273" max="11273" width="14.7109375" customWidth="1"/>
    <col min="11274" max="11274" width="11.140625" customWidth="1"/>
    <col min="11275" max="11275" width="14.28515625" customWidth="1"/>
    <col min="11276" max="11276" width="12.85546875" customWidth="1"/>
    <col min="11277" max="11277" width="15.28515625" customWidth="1"/>
    <col min="11521" max="11521" width="42.85546875" customWidth="1"/>
    <col min="11522" max="11522" width="12.42578125" customWidth="1"/>
    <col min="11523" max="11523" width="11.28515625" customWidth="1"/>
    <col min="11524" max="11524" width="11.140625" customWidth="1"/>
    <col min="11525" max="11525" width="12.85546875" customWidth="1"/>
    <col min="11526" max="11526" width="6" customWidth="1"/>
    <col min="11527" max="11527" width="9.28515625" customWidth="1"/>
    <col min="11529" max="11529" width="14.7109375" customWidth="1"/>
    <col min="11530" max="11530" width="11.140625" customWidth="1"/>
    <col min="11531" max="11531" width="14.28515625" customWidth="1"/>
    <col min="11532" max="11532" width="12.85546875" customWidth="1"/>
    <col min="11533" max="11533" width="15.28515625" customWidth="1"/>
    <col min="11777" max="11777" width="42.85546875" customWidth="1"/>
    <col min="11778" max="11778" width="12.42578125" customWidth="1"/>
    <col min="11779" max="11779" width="11.28515625" customWidth="1"/>
    <col min="11780" max="11780" width="11.140625" customWidth="1"/>
    <col min="11781" max="11781" width="12.85546875" customWidth="1"/>
    <col min="11782" max="11782" width="6" customWidth="1"/>
    <col min="11783" max="11783" width="9.28515625" customWidth="1"/>
    <col min="11785" max="11785" width="14.7109375" customWidth="1"/>
    <col min="11786" max="11786" width="11.140625" customWidth="1"/>
    <col min="11787" max="11787" width="14.28515625" customWidth="1"/>
    <col min="11788" max="11788" width="12.85546875" customWidth="1"/>
    <col min="11789" max="11789" width="15.28515625" customWidth="1"/>
    <col min="12033" max="12033" width="42.85546875" customWidth="1"/>
    <col min="12034" max="12034" width="12.42578125" customWidth="1"/>
    <col min="12035" max="12035" width="11.28515625" customWidth="1"/>
    <col min="12036" max="12036" width="11.140625" customWidth="1"/>
    <col min="12037" max="12037" width="12.85546875" customWidth="1"/>
    <col min="12038" max="12038" width="6" customWidth="1"/>
    <col min="12039" max="12039" width="9.28515625" customWidth="1"/>
    <col min="12041" max="12041" width="14.7109375" customWidth="1"/>
    <col min="12042" max="12042" width="11.140625" customWidth="1"/>
    <col min="12043" max="12043" width="14.28515625" customWidth="1"/>
    <col min="12044" max="12044" width="12.85546875" customWidth="1"/>
    <col min="12045" max="12045" width="15.28515625" customWidth="1"/>
    <col min="12289" max="12289" width="42.85546875" customWidth="1"/>
    <col min="12290" max="12290" width="12.42578125" customWidth="1"/>
    <col min="12291" max="12291" width="11.28515625" customWidth="1"/>
    <col min="12292" max="12292" width="11.140625" customWidth="1"/>
    <col min="12293" max="12293" width="12.85546875" customWidth="1"/>
    <col min="12294" max="12294" width="6" customWidth="1"/>
    <col min="12295" max="12295" width="9.28515625" customWidth="1"/>
    <col min="12297" max="12297" width="14.7109375" customWidth="1"/>
    <col min="12298" max="12298" width="11.140625" customWidth="1"/>
    <col min="12299" max="12299" width="14.28515625" customWidth="1"/>
    <col min="12300" max="12300" width="12.85546875" customWidth="1"/>
    <col min="12301" max="12301" width="15.28515625" customWidth="1"/>
    <col min="12545" max="12545" width="42.85546875" customWidth="1"/>
    <col min="12546" max="12546" width="12.42578125" customWidth="1"/>
    <col min="12547" max="12547" width="11.28515625" customWidth="1"/>
    <col min="12548" max="12548" width="11.140625" customWidth="1"/>
    <col min="12549" max="12549" width="12.85546875" customWidth="1"/>
    <col min="12550" max="12550" width="6" customWidth="1"/>
    <col min="12551" max="12551" width="9.28515625" customWidth="1"/>
    <col min="12553" max="12553" width="14.7109375" customWidth="1"/>
    <col min="12554" max="12554" width="11.140625" customWidth="1"/>
    <col min="12555" max="12555" width="14.28515625" customWidth="1"/>
    <col min="12556" max="12556" width="12.85546875" customWidth="1"/>
    <col min="12557" max="12557" width="15.28515625" customWidth="1"/>
    <col min="12801" max="12801" width="42.85546875" customWidth="1"/>
    <col min="12802" max="12802" width="12.42578125" customWidth="1"/>
    <col min="12803" max="12803" width="11.28515625" customWidth="1"/>
    <col min="12804" max="12804" width="11.140625" customWidth="1"/>
    <col min="12805" max="12805" width="12.85546875" customWidth="1"/>
    <col min="12806" max="12806" width="6" customWidth="1"/>
    <col min="12807" max="12807" width="9.28515625" customWidth="1"/>
    <col min="12809" max="12809" width="14.7109375" customWidth="1"/>
    <col min="12810" max="12810" width="11.140625" customWidth="1"/>
    <col min="12811" max="12811" width="14.28515625" customWidth="1"/>
    <col min="12812" max="12812" width="12.85546875" customWidth="1"/>
    <col min="12813" max="12813" width="15.28515625" customWidth="1"/>
    <col min="13057" max="13057" width="42.85546875" customWidth="1"/>
    <col min="13058" max="13058" width="12.42578125" customWidth="1"/>
    <col min="13059" max="13059" width="11.28515625" customWidth="1"/>
    <col min="13060" max="13060" width="11.140625" customWidth="1"/>
    <col min="13061" max="13061" width="12.85546875" customWidth="1"/>
    <col min="13062" max="13062" width="6" customWidth="1"/>
    <col min="13063" max="13063" width="9.28515625" customWidth="1"/>
    <col min="13065" max="13065" width="14.7109375" customWidth="1"/>
    <col min="13066" max="13066" width="11.140625" customWidth="1"/>
    <col min="13067" max="13067" width="14.28515625" customWidth="1"/>
    <col min="13068" max="13068" width="12.85546875" customWidth="1"/>
    <col min="13069" max="13069" width="15.28515625" customWidth="1"/>
    <col min="13313" max="13313" width="42.85546875" customWidth="1"/>
    <col min="13314" max="13314" width="12.42578125" customWidth="1"/>
    <col min="13315" max="13315" width="11.28515625" customWidth="1"/>
    <col min="13316" max="13316" width="11.140625" customWidth="1"/>
    <col min="13317" max="13317" width="12.85546875" customWidth="1"/>
    <col min="13318" max="13318" width="6" customWidth="1"/>
    <col min="13319" max="13319" width="9.28515625" customWidth="1"/>
    <col min="13321" max="13321" width="14.7109375" customWidth="1"/>
    <col min="13322" max="13322" width="11.140625" customWidth="1"/>
    <col min="13323" max="13323" width="14.28515625" customWidth="1"/>
    <col min="13324" max="13324" width="12.85546875" customWidth="1"/>
    <col min="13325" max="13325" width="15.28515625" customWidth="1"/>
    <col min="13569" max="13569" width="42.85546875" customWidth="1"/>
    <col min="13570" max="13570" width="12.42578125" customWidth="1"/>
    <col min="13571" max="13571" width="11.28515625" customWidth="1"/>
    <col min="13572" max="13572" width="11.140625" customWidth="1"/>
    <col min="13573" max="13573" width="12.85546875" customWidth="1"/>
    <col min="13574" max="13574" width="6" customWidth="1"/>
    <col min="13575" max="13575" width="9.28515625" customWidth="1"/>
    <col min="13577" max="13577" width="14.7109375" customWidth="1"/>
    <col min="13578" max="13578" width="11.140625" customWidth="1"/>
    <col min="13579" max="13579" width="14.28515625" customWidth="1"/>
    <col min="13580" max="13580" width="12.85546875" customWidth="1"/>
    <col min="13581" max="13581" width="15.28515625" customWidth="1"/>
    <col min="13825" max="13825" width="42.85546875" customWidth="1"/>
    <col min="13826" max="13826" width="12.42578125" customWidth="1"/>
    <col min="13827" max="13827" width="11.28515625" customWidth="1"/>
    <col min="13828" max="13828" width="11.140625" customWidth="1"/>
    <col min="13829" max="13829" width="12.85546875" customWidth="1"/>
    <col min="13830" max="13830" width="6" customWidth="1"/>
    <col min="13831" max="13831" width="9.28515625" customWidth="1"/>
    <col min="13833" max="13833" width="14.7109375" customWidth="1"/>
    <col min="13834" max="13834" width="11.140625" customWidth="1"/>
    <col min="13835" max="13835" width="14.28515625" customWidth="1"/>
    <col min="13836" max="13836" width="12.85546875" customWidth="1"/>
    <col min="13837" max="13837" width="15.28515625" customWidth="1"/>
    <col min="14081" max="14081" width="42.85546875" customWidth="1"/>
    <col min="14082" max="14082" width="12.42578125" customWidth="1"/>
    <col min="14083" max="14083" width="11.28515625" customWidth="1"/>
    <col min="14084" max="14084" width="11.140625" customWidth="1"/>
    <col min="14085" max="14085" width="12.85546875" customWidth="1"/>
    <col min="14086" max="14086" width="6" customWidth="1"/>
    <col min="14087" max="14087" width="9.28515625" customWidth="1"/>
    <col min="14089" max="14089" width="14.7109375" customWidth="1"/>
    <col min="14090" max="14090" width="11.140625" customWidth="1"/>
    <col min="14091" max="14091" width="14.28515625" customWidth="1"/>
    <col min="14092" max="14092" width="12.85546875" customWidth="1"/>
    <col min="14093" max="14093" width="15.28515625" customWidth="1"/>
    <col min="14337" max="14337" width="42.85546875" customWidth="1"/>
    <col min="14338" max="14338" width="12.42578125" customWidth="1"/>
    <col min="14339" max="14339" width="11.28515625" customWidth="1"/>
    <col min="14340" max="14340" width="11.140625" customWidth="1"/>
    <col min="14341" max="14341" width="12.85546875" customWidth="1"/>
    <col min="14342" max="14342" width="6" customWidth="1"/>
    <col min="14343" max="14343" width="9.28515625" customWidth="1"/>
    <col min="14345" max="14345" width="14.7109375" customWidth="1"/>
    <col min="14346" max="14346" width="11.140625" customWidth="1"/>
    <col min="14347" max="14347" width="14.28515625" customWidth="1"/>
    <col min="14348" max="14348" width="12.85546875" customWidth="1"/>
    <col min="14349" max="14349" width="15.28515625" customWidth="1"/>
    <col min="14593" max="14593" width="42.85546875" customWidth="1"/>
    <col min="14594" max="14594" width="12.42578125" customWidth="1"/>
    <col min="14595" max="14595" width="11.28515625" customWidth="1"/>
    <col min="14596" max="14596" width="11.140625" customWidth="1"/>
    <col min="14597" max="14597" width="12.85546875" customWidth="1"/>
    <col min="14598" max="14598" width="6" customWidth="1"/>
    <col min="14599" max="14599" width="9.28515625" customWidth="1"/>
    <col min="14601" max="14601" width="14.7109375" customWidth="1"/>
    <col min="14602" max="14602" width="11.140625" customWidth="1"/>
    <col min="14603" max="14603" width="14.28515625" customWidth="1"/>
    <col min="14604" max="14604" width="12.85546875" customWidth="1"/>
    <col min="14605" max="14605" width="15.28515625" customWidth="1"/>
    <col min="14849" max="14849" width="42.85546875" customWidth="1"/>
    <col min="14850" max="14850" width="12.42578125" customWidth="1"/>
    <col min="14851" max="14851" width="11.28515625" customWidth="1"/>
    <col min="14852" max="14852" width="11.140625" customWidth="1"/>
    <col min="14853" max="14853" width="12.85546875" customWidth="1"/>
    <col min="14854" max="14854" width="6" customWidth="1"/>
    <col min="14855" max="14855" width="9.28515625" customWidth="1"/>
    <col min="14857" max="14857" width="14.7109375" customWidth="1"/>
    <col min="14858" max="14858" width="11.140625" customWidth="1"/>
    <col min="14859" max="14859" width="14.28515625" customWidth="1"/>
    <col min="14860" max="14860" width="12.85546875" customWidth="1"/>
    <col min="14861" max="14861" width="15.28515625" customWidth="1"/>
    <col min="15105" max="15105" width="42.85546875" customWidth="1"/>
    <col min="15106" max="15106" width="12.42578125" customWidth="1"/>
    <col min="15107" max="15107" width="11.28515625" customWidth="1"/>
    <col min="15108" max="15108" width="11.140625" customWidth="1"/>
    <col min="15109" max="15109" width="12.85546875" customWidth="1"/>
    <col min="15110" max="15110" width="6" customWidth="1"/>
    <col min="15111" max="15111" width="9.28515625" customWidth="1"/>
    <col min="15113" max="15113" width="14.7109375" customWidth="1"/>
    <col min="15114" max="15114" width="11.140625" customWidth="1"/>
    <col min="15115" max="15115" width="14.28515625" customWidth="1"/>
    <col min="15116" max="15116" width="12.85546875" customWidth="1"/>
    <col min="15117" max="15117" width="15.28515625" customWidth="1"/>
    <col min="15361" max="15361" width="42.85546875" customWidth="1"/>
    <col min="15362" max="15362" width="12.42578125" customWidth="1"/>
    <col min="15363" max="15363" width="11.28515625" customWidth="1"/>
    <col min="15364" max="15364" width="11.140625" customWidth="1"/>
    <col min="15365" max="15365" width="12.85546875" customWidth="1"/>
    <col min="15366" max="15366" width="6" customWidth="1"/>
    <col min="15367" max="15367" width="9.28515625" customWidth="1"/>
    <col min="15369" max="15369" width="14.7109375" customWidth="1"/>
    <col min="15370" max="15370" width="11.140625" customWidth="1"/>
    <col min="15371" max="15371" width="14.28515625" customWidth="1"/>
    <col min="15372" max="15372" width="12.85546875" customWidth="1"/>
    <col min="15373" max="15373" width="15.28515625" customWidth="1"/>
    <col min="15617" max="15617" width="42.85546875" customWidth="1"/>
    <col min="15618" max="15618" width="12.42578125" customWidth="1"/>
    <col min="15619" max="15619" width="11.28515625" customWidth="1"/>
    <col min="15620" max="15620" width="11.140625" customWidth="1"/>
    <col min="15621" max="15621" width="12.85546875" customWidth="1"/>
    <col min="15622" max="15622" width="6" customWidth="1"/>
    <col min="15623" max="15623" width="9.28515625" customWidth="1"/>
    <col min="15625" max="15625" width="14.7109375" customWidth="1"/>
    <col min="15626" max="15626" width="11.140625" customWidth="1"/>
    <col min="15627" max="15627" width="14.28515625" customWidth="1"/>
    <col min="15628" max="15628" width="12.85546875" customWidth="1"/>
    <col min="15629" max="15629" width="15.28515625" customWidth="1"/>
    <col min="15873" max="15873" width="42.85546875" customWidth="1"/>
    <col min="15874" max="15874" width="12.42578125" customWidth="1"/>
    <col min="15875" max="15875" width="11.28515625" customWidth="1"/>
    <col min="15876" max="15876" width="11.140625" customWidth="1"/>
    <col min="15877" max="15877" width="12.85546875" customWidth="1"/>
    <col min="15878" max="15878" width="6" customWidth="1"/>
    <col min="15879" max="15879" width="9.28515625" customWidth="1"/>
    <col min="15881" max="15881" width="14.7109375" customWidth="1"/>
    <col min="15882" max="15882" width="11.140625" customWidth="1"/>
    <col min="15883" max="15883" width="14.28515625" customWidth="1"/>
    <col min="15884" max="15884" width="12.85546875" customWidth="1"/>
    <col min="15885" max="15885" width="15.28515625" customWidth="1"/>
    <col min="16129" max="16129" width="42.85546875" customWidth="1"/>
    <col min="16130" max="16130" width="12.42578125" customWidth="1"/>
    <col min="16131" max="16131" width="11.28515625" customWidth="1"/>
    <col min="16132" max="16132" width="11.140625" customWidth="1"/>
    <col min="16133" max="16133" width="12.85546875" customWidth="1"/>
    <col min="16134" max="16134" width="6" customWidth="1"/>
    <col min="16135" max="16135" width="9.28515625" customWidth="1"/>
    <col min="16137" max="16137" width="14.7109375" customWidth="1"/>
    <col min="16138" max="16138" width="11.140625" customWidth="1"/>
    <col min="16139" max="16139" width="14.28515625" customWidth="1"/>
    <col min="16140" max="16140" width="12.85546875" customWidth="1"/>
    <col min="16141" max="16141" width="15.28515625" customWidth="1"/>
  </cols>
  <sheetData>
    <row r="1" spans="1:5" ht="12" customHeight="1" x14ac:dyDescent="0.2">
      <c r="A1" s="587" t="s">
        <v>2</v>
      </c>
      <c r="B1" s="587"/>
      <c r="C1" s="587"/>
      <c r="D1" s="587"/>
      <c r="E1" s="587"/>
    </row>
    <row r="2" spans="1:5" ht="7.5" customHeight="1" x14ac:dyDescent="0.2">
      <c r="D2" s="1"/>
      <c r="E2" s="11"/>
    </row>
    <row r="3" spans="1:5" ht="14.25" customHeight="1" x14ac:dyDescent="0.2">
      <c r="A3" s="589" t="s">
        <v>690</v>
      </c>
      <c r="B3" s="589"/>
      <c r="C3" s="589"/>
      <c r="D3" s="589"/>
      <c r="E3" s="589"/>
    </row>
    <row r="4" spans="1:5" ht="11.25" customHeight="1" x14ac:dyDescent="0.2">
      <c r="E4" s="213" t="s">
        <v>3</v>
      </c>
    </row>
    <row r="5" spans="1:5" x14ac:dyDescent="0.2">
      <c r="A5" s="588" t="s">
        <v>4</v>
      </c>
      <c r="B5" s="588" t="s">
        <v>10</v>
      </c>
      <c r="C5" s="590" t="s">
        <v>75</v>
      </c>
      <c r="D5" s="590" t="s">
        <v>84</v>
      </c>
      <c r="E5" s="588" t="s">
        <v>74</v>
      </c>
    </row>
    <row r="6" spans="1:5" ht="9" customHeight="1" x14ac:dyDescent="0.2">
      <c r="A6" s="588"/>
      <c r="B6" s="588"/>
      <c r="C6" s="590"/>
      <c r="D6" s="590"/>
      <c r="E6" s="588"/>
    </row>
    <row r="7" spans="1:5" x14ac:dyDescent="0.2">
      <c r="A7" s="107" t="s">
        <v>198</v>
      </c>
      <c r="B7" s="100">
        <f>B8+B13+B19+B25+B26</f>
        <v>4185652</v>
      </c>
      <c r="C7" s="100">
        <f>C8+C13+C25+C26</f>
        <v>892486</v>
      </c>
      <c r="D7" s="100">
        <f>D8+D13+D25+D26</f>
        <v>21151</v>
      </c>
      <c r="E7" s="100">
        <f>SUM(B7:D7)</f>
        <v>5099289</v>
      </c>
    </row>
    <row r="8" spans="1:5" x14ac:dyDescent="0.2">
      <c r="A8" s="107" t="s">
        <v>94</v>
      </c>
      <c r="B8" s="100">
        <f>SUM(B9:B12)</f>
        <v>283925</v>
      </c>
      <c r="C8" s="100">
        <f>SUM(C9:C12)</f>
        <v>888092</v>
      </c>
      <c r="D8" s="100">
        <f>SUM(D9:D12)</f>
        <v>21151</v>
      </c>
      <c r="E8" s="100">
        <f t="shared" ref="E8:E63" si="0">SUM(B8:D8)</f>
        <v>1193168</v>
      </c>
    </row>
    <row r="9" spans="1:5" x14ac:dyDescent="0.2">
      <c r="A9" s="106" t="s">
        <v>77</v>
      </c>
      <c r="B9" s="191"/>
      <c r="C9" s="191"/>
      <c r="D9" s="191">
        <v>19500</v>
      </c>
      <c r="E9" s="99">
        <f t="shared" si="0"/>
        <v>19500</v>
      </c>
    </row>
    <row r="10" spans="1:5" x14ac:dyDescent="0.2">
      <c r="A10" s="106" t="s">
        <v>78</v>
      </c>
      <c r="B10" s="191">
        <v>278925</v>
      </c>
      <c r="C10" s="191">
        <v>887992</v>
      </c>
      <c r="D10" s="191">
        <v>1651</v>
      </c>
      <c r="E10" s="99">
        <f t="shared" si="0"/>
        <v>1168568</v>
      </c>
    </row>
    <row r="11" spans="1:5" x14ac:dyDescent="0.2">
      <c r="A11" s="106" t="s">
        <v>85</v>
      </c>
      <c r="B11" s="191"/>
      <c r="C11" s="191"/>
      <c r="D11" s="191"/>
      <c r="E11" s="99">
        <f t="shared" si="0"/>
        <v>0</v>
      </c>
    </row>
    <row r="12" spans="1:5" x14ac:dyDescent="0.2">
      <c r="A12" s="106" t="s">
        <v>97</v>
      </c>
      <c r="B12" s="191">
        <v>5000</v>
      </c>
      <c r="C12" s="191">
        <v>100</v>
      </c>
      <c r="D12" s="191"/>
      <c r="E12" s="99">
        <f t="shared" si="0"/>
        <v>5100</v>
      </c>
    </row>
    <row r="13" spans="1:5" x14ac:dyDescent="0.2">
      <c r="A13" s="108" t="s">
        <v>88</v>
      </c>
      <c r="B13" s="192">
        <f>SUM(B14:B18)</f>
        <v>3134726</v>
      </c>
      <c r="C13" s="192">
        <f>SUM(C14:C18)</f>
        <v>0</v>
      </c>
      <c r="D13" s="192">
        <f>SUM(D14:D18)</f>
        <v>0</v>
      </c>
      <c r="E13" s="100">
        <f t="shared" si="0"/>
        <v>3134726</v>
      </c>
    </row>
    <row r="14" spans="1:5" x14ac:dyDescent="0.2">
      <c r="A14" s="106" t="s">
        <v>98</v>
      </c>
      <c r="B14" s="191">
        <v>3067311</v>
      </c>
      <c r="C14" s="214" t="s">
        <v>111</v>
      </c>
      <c r="D14" s="214"/>
      <c r="E14" s="99">
        <f t="shared" si="0"/>
        <v>3067311</v>
      </c>
    </row>
    <row r="15" spans="1:5" x14ac:dyDescent="0.2">
      <c r="A15" s="106" t="s">
        <v>99</v>
      </c>
      <c r="B15" s="191">
        <v>902</v>
      </c>
      <c r="C15" s="214" t="s">
        <v>111</v>
      </c>
      <c r="D15" s="214"/>
      <c r="E15" s="99">
        <f t="shared" si="0"/>
        <v>902</v>
      </c>
    </row>
    <row r="16" spans="1:5" x14ac:dyDescent="0.2">
      <c r="A16" s="106" t="s">
        <v>100</v>
      </c>
      <c r="B16" s="191">
        <v>35000</v>
      </c>
      <c r="C16" s="214" t="s">
        <v>111</v>
      </c>
      <c r="D16" s="214"/>
      <c r="E16" s="99">
        <f t="shared" si="0"/>
        <v>35000</v>
      </c>
    </row>
    <row r="17" spans="1:5" x14ac:dyDescent="0.2">
      <c r="A17" s="106" t="s">
        <v>101</v>
      </c>
      <c r="B17" s="191">
        <v>11000</v>
      </c>
      <c r="C17" s="214" t="s">
        <v>111</v>
      </c>
      <c r="D17" s="214"/>
      <c r="E17" s="99">
        <f t="shared" si="0"/>
        <v>11000</v>
      </c>
    </row>
    <row r="18" spans="1:5" x14ac:dyDescent="0.2">
      <c r="A18" s="106" t="s">
        <v>485</v>
      </c>
      <c r="B18" s="191">
        <v>20513</v>
      </c>
      <c r="C18" s="214"/>
      <c r="D18" s="214"/>
      <c r="E18" s="99">
        <f t="shared" si="0"/>
        <v>20513</v>
      </c>
    </row>
    <row r="19" spans="1:5" x14ac:dyDescent="0.2">
      <c r="A19" s="108" t="s">
        <v>96</v>
      </c>
      <c r="B19" s="192">
        <f>SUM(B20:B24)</f>
        <v>713107</v>
      </c>
      <c r="C19" s="34" t="s">
        <v>111</v>
      </c>
      <c r="D19" s="34" t="s">
        <v>111</v>
      </c>
      <c r="E19" s="100">
        <f t="shared" si="0"/>
        <v>713107</v>
      </c>
    </row>
    <row r="20" spans="1:5" x14ac:dyDescent="0.2">
      <c r="A20" s="106" t="s">
        <v>128</v>
      </c>
      <c r="B20" s="191">
        <v>635196</v>
      </c>
      <c r="C20" s="214" t="s">
        <v>111</v>
      </c>
      <c r="D20" s="214" t="s">
        <v>111</v>
      </c>
      <c r="E20" s="99">
        <f t="shared" si="0"/>
        <v>635196</v>
      </c>
    </row>
    <row r="21" spans="1:5" x14ac:dyDescent="0.2">
      <c r="A21" s="106" t="s">
        <v>102</v>
      </c>
      <c r="B21" s="191">
        <v>77911</v>
      </c>
      <c r="C21" s="214" t="s">
        <v>111</v>
      </c>
      <c r="D21" s="214" t="s">
        <v>111</v>
      </c>
      <c r="E21" s="99">
        <f t="shared" si="0"/>
        <v>77911</v>
      </c>
    </row>
    <row r="22" spans="1:5" x14ac:dyDescent="0.2">
      <c r="A22" s="106" t="s">
        <v>103</v>
      </c>
      <c r="B22" s="191"/>
      <c r="C22" s="214" t="s">
        <v>111</v>
      </c>
      <c r="D22" s="214" t="s">
        <v>111</v>
      </c>
      <c r="E22" s="99">
        <f t="shared" si="0"/>
        <v>0</v>
      </c>
    </row>
    <row r="23" spans="1:5" x14ac:dyDescent="0.2">
      <c r="A23" s="109" t="s">
        <v>104</v>
      </c>
      <c r="B23" s="191"/>
      <c r="C23" s="214" t="s">
        <v>111</v>
      </c>
      <c r="D23" s="214" t="s">
        <v>111</v>
      </c>
      <c r="E23" s="99">
        <f t="shared" si="0"/>
        <v>0</v>
      </c>
    </row>
    <row r="24" spans="1:5" x14ac:dyDescent="0.2">
      <c r="A24" s="109" t="s">
        <v>105</v>
      </c>
      <c r="B24" s="191"/>
      <c r="C24" s="214" t="s">
        <v>111</v>
      </c>
      <c r="D24" s="214" t="s">
        <v>111</v>
      </c>
      <c r="E24" s="99">
        <f t="shared" si="0"/>
        <v>0</v>
      </c>
    </row>
    <row r="25" spans="1:5" x14ac:dyDescent="0.2">
      <c r="A25" s="110" t="s">
        <v>153</v>
      </c>
      <c r="B25" s="192">
        <v>47835</v>
      </c>
      <c r="C25" s="192">
        <v>1394</v>
      </c>
      <c r="D25" s="34"/>
      <c r="E25" s="100">
        <f t="shared" si="0"/>
        <v>49229</v>
      </c>
    </row>
    <row r="26" spans="1:5" x14ac:dyDescent="0.2">
      <c r="A26" s="111" t="s">
        <v>95</v>
      </c>
      <c r="B26" s="192">
        <v>6059</v>
      </c>
      <c r="C26" s="192">
        <v>3000</v>
      </c>
      <c r="D26" s="34"/>
      <c r="E26" s="100">
        <f t="shared" si="0"/>
        <v>9059</v>
      </c>
    </row>
    <row r="27" spans="1:5" x14ac:dyDescent="0.2">
      <c r="A27" s="111"/>
      <c r="B27" s="191"/>
      <c r="C27" s="214"/>
      <c r="D27" s="214"/>
      <c r="E27" s="99">
        <f t="shared" si="0"/>
        <v>0</v>
      </c>
    </row>
    <row r="28" spans="1:5" x14ac:dyDescent="0.2">
      <c r="A28" s="108" t="s">
        <v>194</v>
      </c>
      <c r="B28" s="192">
        <f>B29+B34+B36+B37</f>
        <v>805014</v>
      </c>
      <c r="C28" s="192">
        <f t="shared" ref="C28:D28" si="1">C29+C34+C36+C37</f>
        <v>0</v>
      </c>
      <c r="D28" s="192">
        <f t="shared" si="1"/>
        <v>0</v>
      </c>
      <c r="E28" s="100">
        <f t="shared" si="0"/>
        <v>805014</v>
      </c>
    </row>
    <row r="29" spans="1:5" x14ac:dyDescent="0.2">
      <c r="A29" s="108" t="s">
        <v>91</v>
      </c>
      <c r="B29" s="192">
        <f>SUM(B30:B33)</f>
        <v>599316</v>
      </c>
      <c r="C29" s="214"/>
      <c r="D29" s="214"/>
      <c r="E29" s="100">
        <f t="shared" si="0"/>
        <v>599316</v>
      </c>
    </row>
    <row r="30" spans="1:5" x14ac:dyDescent="0.2">
      <c r="A30" s="112" t="s">
        <v>79</v>
      </c>
      <c r="B30" s="226">
        <v>529316</v>
      </c>
      <c r="C30" s="214"/>
      <c r="D30" s="214"/>
      <c r="E30" s="99">
        <f t="shared" si="0"/>
        <v>529316</v>
      </c>
    </row>
    <row r="31" spans="1:5" ht="12.75" customHeight="1" x14ac:dyDescent="0.2">
      <c r="A31" s="113" t="s">
        <v>83</v>
      </c>
      <c r="B31" s="226">
        <v>70000</v>
      </c>
      <c r="C31" s="214"/>
      <c r="D31" s="214"/>
      <c r="E31" s="99">
        <f t="shared" si="0"/>
        <v>70000</v>
      </c>
    </row>
    <row r="32" spans="1:5" ht="12.75" customHeight="1" x14ac:dyDescent="0.2">
      <c r="A32" s="114" t="s">
        <v>80</v>
      </c>
      <c r="B32" s="226"/>
      <c r="C32" s="214"/>
      <c r="D32" s="214"/>
      <c r="E32" s="99">
        <f t="shared" si="0"/>
        <v>0</v>
      </c>
    </row>
    <row r="33" spans="1:5" ht="12.75" customHeight="1" x14ac:dyDescent="0.2">
      <c r="A33" s="114" t="s">
        <v>81</v>
      </c>
      <c r="B33" s="226"/>
      <c r="C33" s="214"/>
      <c r="D33" s="214"/>
      <c r="E33" s="99">
        <f t="shared" si="0"/>
        <v>0</v>
      </c>
    </row>
    <row r="34" spans="1:5" ht="22.5" customHeight="1" x14ac:dyDescent="0.2">
      <c r="A34" s="115" t="s">
        <v>107</v>
      </c>
      <c r="B34" s="226"/>
      <c r="C34" s="214"/>
      <c r="D34" s="214"/>
      <c r="E34" s="99">
        <f t="shared" si="0"/>
        <v>0</v>
      </c>
    </row>
    <row r="35" spans="1:5" ht="12.75" customHeight="1" x14ac:dyDescent="0.2">
      <c r="A35" s="114" t="s">
        <v>109</v>
      </c>
      <c r="B35" s="226"/>
      <c r="C35" s="214" t="s">
        <v>111</v>
      </c>
      <c r="D35" s="214" t="s">
        <v>111</v>
      </c>
      <c r="E35" s="99">
        <f t="shared" si="0"/>
        <v>0</v>
      </c>
    </row>
    <row r="36" spans="1:5" x14ac:dyDescent="0.2">
      <c r="A36" s="108" t="s">
        <v>92</v>
      </c>
      <c r="B36" s="192">
        <v>175698</v>
      </c>
      <c r="C36" s="214"/>
      <c r="D36" s="214"/>
      <c r="E36" s="100">
        <f t="shared" si="0"/>
        <v>175698</v>
      </c>
    </row>
    <row r="37" spans="1:5" x14ac:dyDescent="0.2">
      <c r="A37" s="111" t="s">
        <v>110</v>
      </c>
      <c r="B37" s="228">
        <v>30000</v>
      </c>
      <c r="C37" s="214"/>
      <c r="D37" s="214"/>
      <c r="E37" s="100">
        <f t="shared" si="0"/>
        <v>30000</v>
      </c>
    </row>
    <row r="38" spans="1:5" x14ac:dyDescent="0.2">
      <c r="A38" s="111"/>
      <c r="B38" s="227"/>
      <c r="C38" s="214"/>
      <c r="D38" s="214"/>
      <c r="E38" s="99">
        <f t="shared" si="0"/>
        <v>0</v>
      </c>
    </row>
    <row r="39" spans="1:5" ht="12.75" customHeight="1" x14ac:dyDescent="0.2">
      <c r="A39" s="111" t="s">
        <v>186</v>
      </c>
      <c r="B39" s="228">
        <f>SUM(B40:B41)</f>
        <v>276447</v>
      </c>
      <c r="C39" s="228">
        <f t="shared" ref="C39:D39" si="2">SUM(C40:C41)</f>
        <v>0</v>
      </c>
      <c r="D39" s="228">
        <f t="shared" si="2"/>
        <v>0</v>
      </c>
      <c r="E39" s="100">
        <f t="shared" si="0"/>
        <v>276447</v>
      </c>
    </row>
    <row r="40" spans="1:5" ht="12.75" customHeight="1" x14ac:dyDescent="0.2">
      <c r="A40" s="116" t="s">
        <v>187</v>
      </c>
      <c r="B40" s="227"/>
      <c r="C40" s="214"/>
      <c r="D40" s="214"/>
      <c r="E40" s="99">
        <f t="shared" si="0"/>
        <v>0</v>
      </c>
    </row>
    <row r="41" spans="1:5" x14ac:dyDescent="0.2">
      <c r="A41" s="106" t="s">
        <v>182</v>
      </c>
      <c r="B41" s="226">
        <v>276447</v>
      </c>
      <c r="C41" s="34"/>
      <c r="D41" s="34"/>
      <c r="E41" s="99">
        <f t="shared" si="0"/>
        <v>276447</v>
      </c>
    </row>
    <row r="42" spans="1:5" x14ac:dyDescent="0.2">
      <c r="A42" s="106"/>
      <c r="B42" s="229"/>
      <c r="C42" s="34"/>
      <c r="D42" s="34"/>
      <c r="E42" s="99">
        <f t="shared" si="0"/>
        <v>0</v>
      </c>
    </row>
    <row r="43" spans="1:5" x14ac:dyDescent="0.2">
      <c r="A43" s="108" t="s">
        <v>188</v>
      </c>
      <c r="B43" s="94">
        <f>B7+B28+B39</f>
        <v>5267113</v>
      </c>
      <c r="C43" s="94">
        <f t="shared" ref="C43:D43" si="3">C7+C28+C39</f>
        <v>892486</v>
      </c>
      <c r="D43" s="94">
        <f t="shared" si="3"/>
        <v>21151</v>
      </c>
      <c r="E43" s="100">
        <f t="shared" si="0"/>
        <v>6180750</v>
      </c>
    </row>
    <row r="44" spans="1:5" ht="12.75" customHeight="1" x14ac:dyDescent="0.2">
      <c r="A44" s="108" t="s">
        <v>225</v>
      </c>
      <c r="B44" s="274">
        <f>B45+B48+B55</f>
        <v>73681</v>
      </c>
      <c r="C44" s="274">
        <f>C45+C48</f>
        <v>0</v>
      </c>
      <c r="D44" s="274">
        <f>D45+D48</f>
        <v>0</v>
      </c>
      <c r="E44" s="100">
        <f t="shared" si="0"/>
        <v>73681</v>
      </c>
    </row>
    <row r="45" spans="1:5" ht="12.75" customHeight="1" x14ac:dyDescent="0.2">
      <c r="A45" s="108" t="s">
        <v>234</v>
      </c>
      <c r="B45" s="230"/>
      <c r="C45" s="214"/>
      <c r="D45" s="214"/>
      <c r="E45" s="99">
        <f t="shared" si="0"/>
        <v>0</v>
      </c>
    </row>
    <row r="46" spans="1:5" ht="12.75" customHeight="1" x14ac:dyDescent="0.2">
      <c r="A46" s="106" t="s">
        <v>226</v>
      </c>
      <c r="B46" s="230"/>
      <c r="C46" s="214"/>
      <c r="D46" s="214"/>
      <c r="E46" s="99">
        <f t="shared" si="0"/>
        <v>0</v>
      </c>
    </row>
    <row r="47" spans="1:5" ht="12.75" customHeight="1" x14ac:dyDescent="0.2">
      <c r="A47" s="106" t="s">
        <v>228</v>
      </c>
      <c r="B47" s="226"/>
      <c r="C47" s="214"/>
      <c r="D47" s="214"/>
      <c r="E47" s="99">
        <f t="shared" si="0"/>
        <v>0</v>
      </c>
    </row>
    <row r="48" spans="1:5" ht="22.5" customHeight="1" x14ac:dyDescent="0.2">
      <c r="A48" s="117" t="s">
        <v>229</v>
      </c>
      <c r="B48" s="192">
        <f>B49+B52</f>
        <v>23194</v>
      </c>
      <c r="C48" s="39"/>
      <c r="D48" s="39"/>
      <c r="E48" s="100">
        <f t="shared" si="0"/>
        <v>23194</v>
      </c>
    </row>
    <row r="49" spans="1:5" x14ac:dyDescent="0.2">
      <c r="A49" s="108" t="s">
        <v>47</v>
      </c>
      <c r="B49" s="192">
        <f>SUM(B50:B51)</f>
        <v>23194</v>
      </c>
      <c r="C49" s="34"/>
      <c r="D49" s="34"/>
      <c r="E49" s="100">
        <f t="shared" si="0"/>
        <v>23194</v>
      </c>
    </row>
    <row r="50" spans="1:5" x14ac:dyDescent="0.2">
      <c r="A50" s="106" t="s">
        <v>227</v>
      </c>
      <c r="B50" s="191"/>
      <c r="C50" s="214"/>
      <c r="D50" s="214"/>
      <c r="E50" s="99">
        <f t="shared" si="0"/>
        <v>0</v>
      </c>
    </row>
    <row r="51" spans="1:5" x14ac:dyDescent="0.2">
      <c r="A51" s="106" t="s">
        <v>228</v>
      </c>
      <c r="B51" s="226">
        <v>23194</v>
      </c>
      <c r="C51" s="34"/>
      <c r="D51" s="34"/>
      <c r="E51" s="99">
        <f t="shared" si="0"/>
        <v>23194</v>
      </c>
    </row>
    <row r="52" spans="1:5" x14ac:dyDescent="0.2">
      <c r="A52" s="108" t="s">
        <v>73</v>
      </c>
      <c r="B52" s="227"/>
      <c r="C52" s="214"/>
      <c r="D52" s="214"/>
      <c r="E52" s="99">
        <f t="shared" si="0"/>
        <v>0</v>
      </c>
    </row>
    <row r="53" spans="1:5" x14ac:dyDescent="0.2">
      <c r="A53" s="106" t="s">
        <v>232</v>
      </c>
      <c r="B53" s="227"/>
      <c r="C53" s="34"/>
      <c r="D53" s="34"/>
      <c r="E53" s="99">
        <f t="shared" si="0"/>
        <v>0</v>
      </c>
    </row>
    <row r="54" spans="1:5" ht="12.75" customHeight="1" x14ac:dyDescent="0.2">
      <c r="A54" s="106" t="s">
        <v>228</v>
      </c>
      <c r="B54" s="192"/>
      <c r="C54" s="214"/>
      <c r="D54" s="214"/>
      <c r="E54" s="99">
        <f t="shared" si="0"/>
        <v>0</v>
      </c>
    </row>
    <row r="55" spans="1:5" ht="12.75" customHeight="1" x14ac:dyDescent="0.2">
      <c r="A55" s="231" t="s">
        <v>231</v>
      </c>
      <c r="B55" s="192">
        <f>B56+B59</f>
        <v>50487</v>
      </c>
      <c r="C55" s="214" t="s">
        <v>76</v>
      </c>
      <c r="D55" s="214" t="s">
        <v>76</v>
      </c>
      <c r="E55" s="100">
        <f t="shared" si="0"/>
        <v>50487</v>
      </c>
    </row>
    <row r="56" spans="1:5" x14ac:dyDescent="0.2">
      <c r="A56" s="118" t="s">
        <v>82</v>
      </c>
      <c r="B56" s="191"/>
      <c r="C56" s="214" t="s">
        <v>76</v>
      </c>
      <c r="D56" s="214" t="s">
        <v>76</v>
      </c>
      <c r="E56" s="99">
        <f t="shared" si="0"/>
        <v>0</v>
      </c>
    </row>
    <row r="57" spans="1:5" x14ac:dyDescent="0.2">
      <c r="A57" s="106" t="s">
        <v>226</v>
      </c>
      <c r="B57" s="191"/>
      <c r="C57" s="214" t="s">
        <v>76</v>
      </c>
      <c r="D57" s="214" t="s">
        <v>76</v>
      </c>
      <c r="E57" s="99">
        <f t="shared" si="0"/>
        <v>0</v>
      </c>
    </row>
    <row r="58" spans="1:5" x14ac:dyDescent="0.2">
      <c r="A58" s="106" t="s">
        <v>228</v>
      </c>
      <c r="B58" s="192"/>
      <c r="C58" s="214" t="s">
        <v>76</v>
      </c>
      <c r="D58" s="214" t="s">
        <v>76</v>
      </c>
      <c r="E58" s="99">
        <f t="shared" si="0"/>
        <v>0</v>
      </c>
    </row>
    <row r="59" spans="1:5" x14ac:dyDescent="0.2">
      <c r="A59" s="118" t="s">
        <v>136</v>
      </c>
      <c r="B59" s="192">
        <f>SUM(B60:B61)</f>
        <v>50487</v>
      </c>
      <c r="C59" s="34"/>
      <c r="D59" s="34"/>
      <c r="E59" s="100">
        <f t="shared" si="0"/>
        <v>50487</v>
      </c>
    </row>
    <row r="60" spans="1:5" x14ac:dyDescent="0.2">
      <c r="A60" s="106" t="s">
        <v>226</v>
      </c>
      <c r="B60" s="191"/>
      <c r="C60" s="214"/>
      <c r="D60" s="214"/>
      <c r="E60" s="99">
        <f t="shared" si="0"/>
        <v>0</v>
      </c>
    </row>
    <row r="61" spans="1:5" x14ac:dyDescent="0.2">
      <c r="A61" s="106" t="s">
        <v>228</v>
      </c>
      <c r="B61" s="191">
        <v>50487</v>
      </c>
      <c r="C61" s="214"/>
      <c r="D61" s="214"/>
      <c r="E61" s="99">
        <f t="shared" si="0"/>
        <v>50487</v>
      </c>
    </row>
    <row r="62" spans="1:5" ht="12.75" customHeight="1" x14ac:dyDescent="0.2">
      <c r="A62" s="106"/>
      <c r="B62" s="192"/>
      <c r="C62" s="214"/>
      <c r="D62" s="214"/>
      <c r="E62" s="99">
        <f t="shared" si="0"/>
        <v>0</v>
      </c>
    </row>
    <row r="63" spans="1:5" x14ac:dyDescent="0.2">
      <c r="A63" s="108" t="s">
        <v>189</v>
      </c>
      <c r="B63" s="192">
        <f>B7+B28+B39+B44</f>
        <v>5340794</v>
      </c>
      <c r="C63" s="192">
        <f>C7+C28+C39+C44</f>
        <v>892486</v>
      </c>
      <c r="D63" s="192">
        <f>D7+D28+D39+D44</f>
        <v>21151</v>
      </c>
      <c r="E63" s="100">
        <f t="shared" si="0"/>
        <v>6254431</v>
      </c>
    </row>
  </sheetData>
  <mergeCells count="7">
    <mergeCell ref="A1:E1"/>
    <mergeCell ref="B5:B6"/>
    <mergeCell ref="E5:E6"/>
    <mergeCell ref="A5:A6"/>
    <mergeCell ref="A3:E3"/>
    <mergeCell ref="D5:D6"/>
    <mergeCell ref="C5:C6"/>
  </mergeCells>
  <phoneticPr fontId="0" type="noConversion"/>
  <pageMargins left="0.39370078740157483" right="0.27559055118110237" top="0.35433070866141736" bottom="0.23622047244094491" header="0.39370078740157483" footer="0.27559055118110237"/>
  <pageSetup paperSize="9" orientation="portrait" horizontalDpi="300" verticalDpi="300" r:id="rId1"/>
  <headerFooter alignWithMargins="0"/>
  <colBreaks count="1" manualBreakCount="1">
    <brk id="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62"/>
  <sheetViews>
    <sheetView tabSelected="1" zoomScaleNormal="100" workbookViewId="0">
      <selection activeCell="H10" sqref="H10"/>
    </sheetView>
  </sheetViews>
  <sheetFormatPr defaultRowHeight="12.75" x14ac:dyDescent="0.2"/>
  <cols>
    <col min="1" max="1" width="33.28515625" style="144" customWidth="1"/>
    <col min="2" max="17" width="9.7109375" customWidth="1"/>
    <col min="18" max="18" width="9.7109375" style="247" customWidth="1"/>
    <col min="19" max="21" width="9.7109375" customWidth="1"/>
    <col min="22" max="22" width="9.7109375" style="247" customWidth="1"/>
    <col min="23" max="24" width="9.7109375" customWidth="1"/>
    <col min="25" max="25" width="9.7109375" style="247" customWidth="1"/>
    <col min="26" max="27" width="9.7109375" customWidth="1"/>
    <col min="28" max="260" width="12.42578125" customWidth="1"/>
  </cols>
  <sheetData>
    <row r="1" spans="1:27" x14ac:dyDescent="0.2">
      <c r="A1" s="591" t="s">
        <v>4</v>
      </c>
      <c r="B1" s="592" t="s">
        <v>5</v>
      </c>
      <c r="C1" s="593"/>
      <c r="D1" s="593"/>
      <c r="E1" s="593"/>
      <c r="F1" s="593"/>
      <c r="G1" s="593"/>
      <c r="H1" s="593"/>
      <c r="I1" s="593"/>
      <c r="J1" s="593"/>
      <c r="K1" s="593"/>
      <c r="L1" s="593"/>
      <c r="M1" s="593"/>
      <c r="N1" s="593"/>
      <c r="O1" s="593"/>
      <c r="P1" s="593"/>
      <c r="Q1" s="593"/>
      <c r="R1" s="593"/>
      <c r="S1" s="593"/>
      <c r="T1" s="593"/>
      <c r="U1" s="593"/>
      <c r="V1" s="593"/>
      <c r="W1" s="593"/>
      <c r="X1" s="593"/>
      <c r="Y1" s="593"/>
      <c r="Z1" s="594"/>
      <c r="AA1" s="595" t="s">
        <v>367</v>
      </c>
    </row>
    <row r="2" spans="1:27" x14ac:dyDescent="0.2">
      <c r="A2" s="591"/>
      <c r="B2" s="84" t="s">
        <v>342</v>
      </c>
      <c r="C2" s="84" t="s">
        <v>257</v>
      </c>
      <c r="D2" s="89" t="s">
        <v>366</v>
      </c>
      <c r="E2" s="84" t="s">
        <v>343</v>
      </c>
      <c r="F2" s="84" t="s">
        <v>258</v>
      </c>
      <c r="G2" s="84" t="s">
        <v>344</v>
      </c>
      <c r="H2" s="84" t="s">
        <v>260</v>
      </c>
      <c r="I2" s="84" t="s">
        <v>267</v>
      </c>
      <c r="J2" s="84" t="s">
        <v>270</v>
      </c>
      <c r="K2" s="84" t="s">
        <v>345</v>
      </c>
      <c r="L2" s="84" t="s">
        <v>346</v>
      </c>
      <c r="M2" s="84" t="s">
        <v>272</v>
      </c>
      <c r="N2" s="84" t="s">
        <v>273</v>
      </c>
      <c r="O2" s="128" t="s">
        <v>368</v>
      </c>
      <c r="P2" s="84" t="s">
        <v>347</v>
      </c>
      <c r="Q2" s="84" t="s">
        <v>348</v>
      </c>
      <c r="R2" s="532" t="s">
        <v>978</v>
      </c>
      <c r="S2" s="84" t="s">
        <v>349</v>
      </c>
      <c r="T2" s="84" t="s">
        <v>350</v>
      </c>
      <c r="U2" s="84" t="s">
        <v>284</v>
      </c>
      <c r="V2" s="338" t="s">
        <v>746</v>
      </c>
      <c r="W2" s="84" t="s">
        <v>292</v>
      </c>
      <c r="X2" s="84" t="s">
        <v>642</v>
      </c>
      <c r="Y2" s="533" t="s">
        <v>295</v>
      </c>
      <c r="Z2" s="84" t="s">
        <v>351</v>
      </c>
      <c r="AA2" s="596"/>
    </row>
    <row r="3" spans="1:27" ht="78" customHeight="1" x14ac:dyDescent="0.2">
      <c r="A3" s="591"/>
      <c r="B3" s="340" t="s">
        <v>299</v>
      </c>
      <c r="C3" s="340" t="s">
        <v>352</v>
      </c>
      <c r="D3" s="340" t="s">
        <v>352</v>
      </c>
      <c r="E3" s="340" t="s">
        <v>300</v>
      </c>
      <c r="F3" s="340" t="s">
        <v>301</v>
      </c>
      <c r="G3" s="340" t="s">
        <v>301</v>
      </c>
      <c r="H3" s="340" t="s">
        <v>303</v>
      </c>
      <c r="I3" s="340" t="s">
        <v>353</v>
      </c>
      <c r="J3" s="340" t="s">
        <v>354</v>
      </c>
      <c r="K3" s="340" t="s">
        <v>355</v>
      </c>
      <c r="L3" s="340" t="s">
        <v>356</v>
      </c>
      <c r="M3" s="340" t="s">
        <v>357</v>
      </c>
      <c r="N3" s="340" t="s">
        <v>358</v>
      </c>
      <c r="O3" s="340" t="s">
        <v>370</v>
      </c>
      <c r="P3" s="340" t="s">
        <v>359</v>
      </c>
      <c r="Q3" s="340" t="s">
        <v>337</v>
      </c>
      <c r="R3" s="340" t="s">
        <v>979</v>
      </c>
      <c r="S3" s="340" t="s">
        <v>360</v>
      </c>
      <c r="T3" s="340" t="s">
        <v>361</v>
      </c>
      <c r="U3" s="340" t="s">
        <v>323</v>
      </c>
      <c r="V3" s="340" t="s">
        <v>747</v>
      </c>
      <c r="W3" s="340" t="s">
        <v>362</v>
      </c>
      <c r="X3" s="340" t="s">
        <v>981</v>
      </c>
      <c r="Y3" s="340" t="s">
        <v>333</v>
      </c>
      <c r="Z3" s="340" t="s">
        <v>333</v>
      </c>
      <c r="AA3" s="597"/>
    </row>
    <row r="4" spans="1:27" x14ac:dyDescent="0.2">
      <c r="A4" s="129" t="s">
        <v>198</v>
      </c>
      <c r="B4" s="96">
        <f t="shared" ref="B4:Z4" si="0">SUM(B23,B22,B16,B10,B5)</f>
        <v>0</v>
      </c>
      <c r="C4" s="96">
        <f t="shared" si="0"/>
        <v>29589</v>
      </c>
      <c r="D4" s="96">
        <f t="shared" si="0"/>
        <v>0</v>
      </c>
      <c r="E4" s="96">
        <f t="shared" si="0"/>
        <v>0</v>
      </c>
      <c r="F4" s="96">
        <f t="shared" si="0"/>
        <v>43252</v>
      </c>
      <c r="G4" s="96">
        <f t="shared" si="0"/>
        <v>0</v>
      </c>
      <c r="H4" s="96">
        <f t="shared" si="0"/>
        <v>55995</v>
      </c>
      <c r="I4" s="96">
        <f t="shared" si="0"/>
        <v>153760</v>
      </c>
      <c r="J4" s="96">
        <f t="shared" si="0"/>
        <v>1641</v>
      </c>
      <c r="K4" s="96">
        <f t="shared" si="0"/>
        <v>5259</v>
      </c>
      <c r="L4" s="96">
        <f t="shared" si="0"/>
        <v>3827320</v>
      </c>
      <c r="M4" s="96">
        <f t="shared" si="0"/>
        <v>5000</v>
      </c>
      <c r="N4" s="96">
        <f t="shared" si="0"/>
        <v>3080</v>
      </c>
      <c r="O4" s="96">
        <f t="shared" si="0"/>
        <v>1071</v>
      </c>
      <c r="P4" s="96">
        <f t="shared" si="0"/>
        <v>1500</v>
      </c>
      <c r="Q4" s="96">
        <f t="shared" si="0"/>
        <v>6289</v>
      </c>
      <c r="R4" s="96">
        <f t="shared" si="0"/>
        <v>1500</v>
      </c>
      <c r="S4" s="96">
        <f t="shared" si="0"/>
        <v>27330</v>
      </c>
      <c r="T4" s="96">
        <f t="shared" si="0"/>
        <v>1246</v>
      </c>
      <c r="U4" s="96">
        <f t="shared" si="0"/>
        <v>5000</v>
      </c>
      <c r="V4" s="96">
        <f t="shared" si="0"/>
        <v>0</v>
      </c>
      <c r="W4" s="96">
        <f t="shared" si="0"/>
        <v>2000</v>
      </c>
      <c r="X4" s="96">
        <f t="shared" si="0"/>
        <v>9970</v>
      </c>
      <c r="Y4" s="96">
        <f t="shared" si="0"/>
        <v>4050</v>
      </c>
      <c r="Z4" s="96">
        <f t="shared" si="0"/>
        <v>800</v>
      </c>
      <c r="AA4" s="100">
        <f>SUM(B4:Z4)</f>
        <v>4185652</v>
      </c>
    </row>
    <row r="5" spans="1:27" x14ac:dyDescent="0.2">
      <c r="A5" s="130" t="s">
        <v>94</v>
      </c>
      <c r="B5" s="96">
        <f>SUM(B6:B9)</f>
        <v>0</v>
      </c>
      <c r="C5" s="96">
        <f t="shared" ref="C5:Z5" si="1">SUM(C6:C9)</f>
        <v>29589</v>
      </c>
      <c r="D5" s="96">
        <f t="shared" si="1"/>
        <v>0</v>
      </c>
      <c r="E5" s="96">
        <f t="shared" si="1"/>
        <v>0</v>
      </c>
      <c r="F5" s="96">
        <f t="shared" si="1"/>
        <v>43252</v>
      </c>
      <c r="G5" s="96">
        <f t="shared" si="1"/>
        <v>0</v>
      </c>
      <c r="H5" s="96">
        <f t="shared" si="1"/>
        <v>35482</v>
      </c>
      <c r="I5" s="96">
        <f t="shared" si="1"/>
        <v>153760</v>
      </c>
      <c r="J5" s="96">
        <f t="shared" si="1"/>
        <v>1641</v>
      </c>
      <c r="K5" s="96">
        <f t="shared" si="1"/>
        <v>0</v>
      </c>
      <c r="L5" s="96">
        <f t="shared" si="1"/>
        <v>0</v>
      </c>
      <c r="M5" s="96">
        <f t="shared" si="1"/>
        <v>5000</v>
      </c>
      <c r="N5" s="96">
        <f t="shared" si="1"/>
        <v>3080</v>
      </c>
      <c r="O5" s="96">
        <f t="shared" si="1"/>
        <v>1071</v>
      </c>
      <c r="P5" s="96">
        <f t="shared" si="1"/>
        <v>0</v>
      </c>
      <c r="Q5" s="96">
        <f t="shared" si="1"/>
        <v>0</v>
      </c>
      <c r="R5" s="96">
        <f t="shared" si="1"/>
        <v>0</v>
      </c>
      <c r="S5" s="96">
        <f t="shared" si="1"/>
        <v>0</v>
      </c>
      <c r="T5" s="96">
        <f t="shared" si="1"/>
        <v>0</v>
      </c>
      <c r="U5" s="96">
        <f t="shared" si="1"/>
        <v>5000</v>
      </c>
      <c r="V5" s="96">
        <f t="shared" si="1"/>
        <v>0</v>
      </c>
      <c r="W5" s="96">
        <f t="shared" si="1"/>
        <v>2000</v>
      </c>
      <c r="X5" s="96">
        <f t="shared" si="1"/>
        <v>0</v>
      </c>
      <c r="Y5" s="96">
        <f t="shared" si="1"/>
        <v>4050</v>
      </c>
      <c r="Z5" s="96">
        <f t="shared" si="1"/>
        <v>0</v>
      </c>
      <c r="AA5" s="100">
        <f t="shared" ref="AA5:AA59" si="2">SUM(B5:Z5)</f>
        <v>283925</v>
      </c>
    </row>
    <row r="6" spans="1:27" x14ac:dyDescent="0.2">
      <c r="A6" s="131" t="s">
        <v>77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9">
        <f t="shared" si="2"/>
        <v>0</v>
      </c>
    </row>
    <row r="7" spans="1:27" x14ac:dyDescent="0.2">
      <c r="A7" s="131" t="s">
        <v>78</v>
      </c>
      <c r="B7" s="91"/>
      <c r="C7" s="91">
        <v>29589</v>
      </c>
      <c r="D7" s="91"/>
      <c r="E7" s="91"/>
      <c r="F7" s="101">
        <v>43252</v>
      </c>
      <c r="G7" s="91"/>
      <c r="H7" s="91">
        <v>35482</v>
      </c>
      <c r="I7" s="91">
        <v>153760</v>
      </c>
      <c r="J7" s="101">
        <v>1641</v>
      </c>
      <c r="K7" s="91"/>
      <c r="L7" s="91"/>
      <c r="M7" s="91"/>
      <c r="N7" s="91">
        <v>3080</v>
      </c>
      <c r="O7" s="91">
        <v>1071</v>
      </c>
      <c r="P7" s="91"/>
      <c r="Q7" s="91"/>
      <c r="R7" s="91"/>
      <c r="S7" s="91"/>
      <c r="T7" s="91"/>
      <c r="U7" s="91">
        <v>5000</v>
      </c>
      <c r="V7" s="91"/>
      <c r="W7" s="91">
        <v>2000</v>
      </c>
      <c r="X7" s="91"/>
      <c r="Y7" s="91">
        <v>4050</v>
      </c>
      <c r="Z7" s="91"/>
      <c r="AA7" s="99">
        <f t="shared" si="2"/>
        <v>278925</v>
      </c>
    </row>
    <row r="8" spans="1:27" x14ac:dyDescent="0.2">
      <c r="A8" s="131" t="s">
        <v>85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9">
        <f t="shared" si="2"/>
        <v>0</v>
      </c>
    </row>
    <row r="9" spans="1:27" x14ac:dyDescent="0.2">
      <c r="A9" s="131" t="s">
        <v>97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>
        <v>5000</v>
      </c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9">
        <f t="shared" si="2"/>
        <v>5000</v>
      </c>
    </row>
    <row r="10" spans="1:27" x14ac:dyDescent="0.2">
      <c r="A10" s="132" t="s">
        <v>88</v>
      </c>
      <c r="B10" s="94">
        <f>SUM(B11:B15)</f>
        <v>0</v>
      </c>
      <c r="C10" s="94">
        <f t="shared" ref="C10:Z10" si="3">SUM(C11:C15)</f>
        <v>0</v>
      </c>
      <c r="D10" s="94">
        <f t="shared" si="3"/>
        <v>0</v>
      </c>
      <c r="E10" s="94">
        <f t="shared" si="3"/>
        <v>0</v>
      </c>
      <c r="F10" s="94">
        <f t="shared" si="3"/>
        <v>0</v>
      </c>
      <c r="G10" s="94">
        <f t="shared" si="3"/>
        <v>0</v>
      </c>
      <c r="H10" s="94">
        <f t="shared" si="3"/>
        <v>20513</v>
      </c>
      <c r="I10" s="94">
        <f t="shared" si="3"/>
        <v>0</v>
      </c>
      <c r="J10" s="94">
        <f t="shared" si="3"/>
        <v>0</v>
      </c>
      <c r="K10" s="94">
        <f t="shared" si="3"/>
        <v>0</v>
      </c>
      <c r="L10" s="94">
        <f t="shared" si="3"/>
        <v>3114213</v>
      </c>
      <c r="M10" s="94">
        <f t="shared" si="3"/>
        <v>0</v>
      </c>
      <c r="N10" s="94">
        <f t="shared" si="3"/>
        <v>0</v>
      </c>
      <c r="O10" s="94">
        <f t="shared" si="3"/>
        <v>0</v>
      </c>
      <c r="P10" s="94">
        <f t="shared" si="3"/>
        <v>0</v>
      </c>
      <c r="Q10" s="94">
        <f t="shared" si="3"/>
        <v>0</v>
      </c>
      <c r="R10" s="94">
        <f t="shared" si="3"/>
        <v>0</v>
      </c>
      <c r="S10" s="94">
        <f t="shared" si="3"/>
        <v>0</v>
      </c>
      <c r="T10" s="94">
        <f t="shared" si="3"/>
        <v>0</v>
      </c>
      <c r="U10" s="94">
        <f t="shared" si="3"/>
        <v>0</v>
      </c>
      <c r="V10" s="94">
        <f t="shared" si="3"/>
        <v>0</v>
      </c>
      <c r="W10" s="94">
        <f t="shared" si="3"/>
        <v>0</v>
      </c>
      <c r="X10" s="94">
        <f t="shared" si="3"/>
        <v>0</v>
      </c>
      <c r="Y10" s="94">
        <f t="shared" si="3"/>
        <v>0</v>
      </c>
      <c r="Z10" s="94">
        <f t="shared" si="3"/>
        <v>0</v>
      </c>
      <c r="AA10" s="100">
        <f t="shared" si="2"/>
        <v>3134726</v>
      </c>
    </row>
    <row r="11" spans="1:27" x14ac:dyDescent="0.2">
      <c r="A11" s="131" t="s">
        <v>98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>
        <v>3067311</v>
      </c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9">
        <f t="shared" si="2"/>
        <v>3067311</v>
      </c>
    </row>
    <row r="12" spans="1:27" x14ac:dyDescent="0.2">
      <c r="A12" s="131" t="s">
        <v>99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>
        <v>902</v>
      </c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9">
        <f t="shared" si="2"/>
        <v>902</v>
      </c>
    </row>
    <row r="13" spans="1:27" x14ac:dyDescent="0.2">
      <c r="A13" s="131" t="s">
        <v>100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>
        <v>35000</v>
      </c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9">
        <f t="shared" si="2"/>
        <v>35000</v>
      </c>
    </row>
    <row r="14" spans="1:27" x14ac:dyDescent="0.2">
      <c r="A14" s="131" t="s">
        <v>101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>
        <v>11000</v>
      </c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9">
        <f t="shared" si="2"/>
        <v>11000</v>
      </c>
    </row>
    <row r="15" spans="1:27" x14ac:dyDescent="0.2">
      <c r="A15" s="131" t="s">
        <v>375</v>
      </c>
      <c r="B15" s="94"/>
      <c r="C15" s="94"/>
      <c r="D15" s="94"/>
      <c r="E15" s="94"/>
      <c r="F15" s="94"/>
      <c r="G15" s="94"/>
      <c r="H15" s="94">
        <v>20513</v>
      </c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9">
        <f t="shared" si="2"/>
        <v>20513</v>
      </c>
    </row>
    <row r="16" spans="1:27" x14ac:dyDescent="0.2">
      <c r="A16" s="132" t="s">
        <v>96</v>
      </c>
      <c r="B16" s="119">
        <f>SUM(B17:B21)</f>
        <v>0</v>
      </c>
      <c r="C16" s="119">
        <f t="shared" ref="C16:Z16" si="4">SUM(C17:C21)</f>
        <v>0</v>
      </c>
      <c r="D16" s="119">
        <f t="shared" si="4"/>
        <v>0</v>
      </c>
      <c r="E16" s="119">
        <f t="shared" si="4"/>
        <v>0</v>
      </c>
      <c r="F16" s="119">
        <f t="shared" si="4"/>
        <v>0</v>
      </c>
      <c r="G16" s="119">
        <f t="shared" si="4"/>
        <v>0</v>
      </c>
      <c r="H16" s="119">
        <f t="shared" si="4"/>
        <v>0</v>
      </c>
      <c r="I16" s="119">
        <f t="shared" si="4"/>
        <v>0</v>
      </c>
      <c r="J16" s="119">
        <f t="shared" si="4"/>
        <v>0</v>
      </c>
      <c r="K16" s="119">
        <f t="shared" si="4"/>
        <v>0</v>
      </c>
      <c r="L16" s="119">
        <f t="shared" si="4"/>
        <v>713107</v>
      </c>
      <c r="M16" s="119">
        <f t="shared" si="4"/>
        <v>0</v>
      </c>
      <c r="N16" s="119">
        <f t="shared" si="4"/>
        <v>0</v>
      </c>
      <c r="O16" s="119">
        <f t="shared" si="4"/>
        <v>0</v>
      </c>
      <c r="P16" s="119">
        <f t="shared" si="4"/>
        <v>0</v>
      </c>
      <c r="Q16" s="119">
        <f t="shared" si="4"/>
        <v>0</v>
      </c>
      <c r="R16" s="119">
        <f t="shared" si="4"/>
        <v>0</v>
      </c>
      <c r="S16" s="119">
        <f t="shared" si="4"/>
        <v>0</v>
      </c>
      <c r="T16" s="119">
        <f t="shared" si="4"/>
        <v>0</v>
      </c>
      <c r="U16" s="119">
        <f t="shared" si="4"/>
        <v>0</v>
      </c>
      <c r="V16" s="119">
        <f t="shared" si="4"/>
        <v>0</v>
      </c>
      <c r="W16" s="119">
        <f t="shared" si="4"/>
        <v>0</v>
      </c>
      <c r="X16" s="119">
        <f t="shared" si="4"/>
        <v>0</v>
      </c>
      <c r="Y16" s="119">
        <f t="shared" si="4"/>
        <v>0</v>
      </c>
      <c r="Z16" s="119">
        <f t="shared" si="4"/>
        <v>0</v>
      </c>
      <c r="AA16" s="100">
        <f t="shared" si="2"/>
        <v>713107</v>
      </c>
    </row>
    <row r="17" spans="1:27" x14ac:dyDescent="0.2">
      <c r="A17" s="131" t="s">
        <v>128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>
        <v>635196</v>
      </c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99">
        <f t="shared" si="2"/>
        <v>635196</v>
      </c>
    </row>
    <row r="18" spans="1:27" x14ac:dyDescent="0.2">
      <c r="A18" s="131" t="s">
        <v>102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>
        <v>77911</v>
      </c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99">
        <f>SUM(B18:Z18)</f>
        <v>77911</v>
      </c>
    </row>
    <row r="19" spans="1:27" x14ac:dyDescent="0.2">
      <c r="A19" s="131" t="s">
        <v>103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99">
        <f t="shared" si="2"/>
        <v>0</v>
      </c>
    </row>
    <row r="20" spans="1:27" x14ac:dyDescent="0.2">
      <c r="A20" s="133" t="s">
        <v>104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9">
        <f t="shared" si="2"/>
        <v>0</v>
      </c>
    </row>
    <row r="21" spans="1:27" x14ac:dyDescent="0.2">
      <c r="A21" s="133" t="s">
        <v>105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9">
        <f t="shared" si="2"/>
        <v>0</v>
      </c>
    </row>
    <row r="22" spans="1:27" x14ac:dyDescent="0.2">
      <c r="A22" s="134" t="s">
        <v>153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>
        <v>1500</v>
      </c>
      <c r="Q22" s="94">
        <v>6289</v>
      </c>
      <c r="R22" s="94">
        <v>1500</v>
      </c>
      <c r="S22" s="94">
        <v>27330</v>
      </c>
      <c r="T22" s="94">
        <v>1246</v>
      </c>
      <c r="U22" s="94"/>
      <c r="V22" s="94"/>
      <c r="W22" s="94"/>
      <c r="X22" s="94">
        <v>9970</v>
      </c>
      <c r="Y22" s="94"/>
      <c r="Z22" s="94"/>
      <c r="AA22" s="99">
        <f t="shared" si="2"/>
        <v>47835</v>
      </c>
    </row>
    <row r="23" spans="1:27" x14ac:dyDescent="0.2">
      <c r="A23" s="135" t="s">
        <v>95</v>
      </c>
      <c r="B23" s="94"/>
      <c r="C23" s="94"/>
      <c r="D23" s="94"/>
      <c r="E23" s="94"/>
      <c r="F23" s="94"/>
      <c r="G23" s="94"/>
      <c r="H23" s="94"/>
      <c r="I23" s="94"/>
      <c r="J23" s="94"/>
      <c r="K23" s="94">
        <v>5259</v>
      </c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>
        <v>800</v>
      </c>
      <c r="AA23" s="99">
        <f t="shared" si="2"/>
        <v>6059</v>
      </c>
    </row>
    <row r="24" spans="1:27" x14ac:dyDescent="0.2">
      <c r="A24" s="135"/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9">
        <f t="shared" si="2"/>
        <v>0</v>
      </c>
    </row>
    <row r="25" spans="1:27" x14ac:dyDescent="0.2">
      <c r="A25" s="132" t="s">
        <v>194</v>
      </c>
      <c r="B25" s="94">
        <f>SUM(B34,B33,B31,B26)</f>
        <v>35866</v>
      </c>
      <c r="C25" s="94">
        <f t="shared" ref="C25:Z25" si="5">SUM(C34,C33,C31,C26)</f>
        <v>0</v>
      </c>
      <c r="D25" s="94">
        <f t="shared" si="5"/>
        <v>26000</v>
      </c>
      <c r="E25" s="94">
        <f t="shared" si="5"/>
        <v>76744</v>
      </c>
      <c r="F25" s="94">
        <f t="shared" si="5"/>
        <v>0</v>
      </c>
      <c r="G25" s="94">
        <f t="shared" si="5"/>
        <v>60198</v>
      </c>
      <c r="H25" s="94">
        <f t="shared" si="5"/>
        <v>0</v>
      </c>
      <c r="I25" s="94">
        <f t="shared" si="5"/>
        <v>599316</v>
      </c>
      <c r="J25" s="94">
        <f t="shared" si="5"/>
        <v>0</v>
      </c>
      <c r="K25" s="94">
        <f t="shared" si="5"/>
        <v>4000</v>
      </c>
      <c r="L25" s="94">
        <f t="shared" si="5"/>
        <v>0</v>
      </c>
      <c r="M25" s="94">
        <f t="shared" si="5"/>
        <v>0</v>
      </c>
      <c r="N25" s="94">
        <f t="shared" si="5"/>
        <v>0</v>
      </c>
      <c r="O25" s="94">
        <f t="shared" si="5"/>
        <v>0</v>
      </c>
      <c r="P25" s="94">
        <f t="shared" si="5"/>
        <v>0</v>
      </c>
      <c r="Q25" s="94">
        <f t="shared" si="5"/>
        <v>0</v>
      </c>
      <c r="R25" s="94">
        <f t="shared" si="5"/>
        <v>0</v>
      </c>
      <c r="S25" s="94">
        <f t="shared" si="5"/>
        <v>0</v>
      </c>
      <c r="T25" s="94">
        <f t="shared" si="5"/>
        <v>0</v>
      </c>
      <c r="U25" s="94">
        <f t="shared" si="5"/>
        <v>0</v>
      </c>
      <c r="V25" s="94">
        <f t="shared" si="5"/>
        <v>2890</v>
      </c>
      <c r="W25" s="94">
        <f t="shared" si="5"/>
        <v>0</v>
      </c>
      <c r="X25" s="94">
        <f t="shared" si="5"/>
        <v>0</v>
      </c>
      <c r="Y25" s="94">
        <f t="shared" si="5"/>
        <v>0</v>
      </c>
      <c r="Z25" s="94">
        <f t="shared" si="5"/>
        <v>0</v>
      </c>
      <c r="AA25" s="100">
        <f t="shared" si="2"/>
        <v>805014</v>
      </c>
    </row>
    <row r="26" spans="1:27" x14ac:dyDescent="0.2">
      <c r="A26" s="132" t="s">
        <v>91</v>
      </c>
      <c r="B26" s="94">
        <f>SUM(B27:B30)</f>
        <v>0</v>
      </c>
      <c r="C26" s="94">
        <f t="shared" ref="C26:Z26" si="6">SUM(C27:C30)</f>
        <v>0</v>
      </c>
      <c r="D26" s="94">
        <f t="shared" si="6"/>
        <v>0</v>
      </c>
      <c r="E26" s="94">
        <f t="shared" si="6"/>
        <v>0</v>
      </c>
      <c r="F26" s="94">
        <f t="shared" si="6"/>
        <v>0</v>
      </c>
      <c r="G26" s="94">
        <f t="shared" si="6"/>
        <v>0</v>
      </c>
      <c r="H26" s="94">
        <f t="shared" si="6"/>
        <v>0</v>
      </c>
      <c r="I26" s="94">
        <f t="shared" si="6"/>
        <v>599316</v>
      </c>
      <c r="J26" s="94">
        <f t="shared" si="6"/>
        <v>0</v>
      </c>
      <c r="K26" s="94">
        <f t="shared" si="6"/>
        <v>0</v>
      </c>
      <c r="L26" s="94">
        <f t="shared" si="6"/>
        <v>0</v>
      </c>
      <c r="M26" s="94">
        <f t="shared" si="6"/>
        <v>0</v>
      </c>
      <c r="N26" s="94">
        <f t="shared" si="6"/>
        <v>0</v>
      </c>
      <c r="O26" s="94">
        <f t="shared" si="6"/>
        <v>0</v>
      </c>
      <c r="P26" s="94">
        <f t="shared" si="6"/>
        <v>0</v>
      </c>
      <c r="Q26" s="94">
        <f t="shared" si="6"/>
        <v>0</v>
      </c>
      <c r="R26" s="94">
        <f t="shared" si="6"/>
        <v>0</v>
      </c>
      <c r="S26" s="94">
        <f t="shared" si="6"/>
        <v>0</v>
      </c>
      <c r="T26" s="94">
        <f t="shared" si="6"/>
        <v>0</v>
      </c>
      <c r="U26" s="94">
        <f t="shared" si="6"/>
        <v>0</v>
      </c>
      <c r="V26" s="94">
        <f t="shared" si="6"/>
        <v>0</v>
      </c>
      <c r="W26" s="94">
        <f t="shared" si="6"/>
        <v>0</v>
      </c>
      <c r="X26" s="94">
        <f t="shared" si="6"/>
        <v>0</v>
      </c>
      <c r="Y26" s="94">
        <f t="shared" si="6"/>
        <v>0</v>
      </c>
      <c r="Z26" s="94">
        <f t="shared" si="6"/>
        <v>0</v>
      </c>
      <c r="AA26" s="100">
        <f t="shared" si="2"/>
        <v>599316</v>
      </c>
    </row>
    <row r="27" spans="1:27" x14ac:dyDescent="0.2">
      <c r="A27" s="136" t="s">
        <v>79</v>
      </c>
      <c r="B27" s="94"/>
      <c r="C27" s="94"/>
      <c r="D27" s="94"/>
      <c r="E27" s="94"/>
      <c r="F27" s="94"/>
      <c r="G27" s="94"/>
      <c r="H27" s="94"/>
      <c r="I27" s="119">
        <v>529316</v>
      </c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9">
        <f t="shared" si="2"/>
        <v>529316</v>
      </c>
    </row>
    <row r="28" spans="1:27" ht="17.25" customHeight="1" x14ac:dyDescent="0.2">
      <c r="A28" s="137" t="s">
        <v>83</v>
      </c>
      <c r="B28" s="94"/>
      <c r="C28" s="94"/>
      <c r="D28" s="94"/>
      <c r="E28" s="94"/>
      <c r="F28" s="94"/>
      <c r="G28" s="94"/>
      <c r="H28" s="94"/>
      <c r="I28" s="94">
        <v>70000</v>
      </c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9">
        <f t="shared" si="2"/>
        <v>70000</v>
      </c>
    </row>
    <row r="29" spans="1:27" x14ac:dyDescent="0.2">
      <c r="A29" s="138" t="s">
        <v>80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9">
        <f t="shared" si="2"/>
        <v>0</v>
      </c>
    </row>
    <row r="30" spans="1:27" ht="19.5" x14ac:dyDescent="0.2">
      <c r="A30" s="138" t="s">
        <v>81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9">
        <f t="shared" si="2"/>
        <v>0</v>
      </c>
    </row>
    <row r="31" spans="1:27" ht="27" customHeight="1" x14ac:dyDescent="0.2">
      <c r="A31" s="139" t="s">
        <v>107</v>
      </c>
      <c r="B31" s="94">
        <f>SUM(B32)</f>
        <v>0</v>
      </c>
      <c r="C31" s="94">
        <f t="shared" ref="C31:Z31" si="7">SUM(C32)</f>
        <v>0</v>
      </c>
      <c r="D31" s="94">
        <f t="shared" si="7"/>
        <v>0</v>
      </c>
      <c r="E31" s="94">
        <f t="shared" si="7"/>
        <v>0</v>
      </c>
      <c r="F31" s="94">
        <f t="shared" si="7"/>
        <v>0</v>
      </c>
      <c r="G31" s="94">
        <f t="shared" si="7"/>
        <v>0</v>
      </c>
      <c r="H31" s="94">
        <f t="shared" si="7"/>
        <v>0</v>
      </c>
      <c r="I31" s="94">
        <f t="shared" si="7"/>
        <v>0</v>
      </c>
      <c r="J31" s="94">
        <f t="shared" si="7"/>
        <v>0</v>
      </c>
      <c r="K31" s="94">
        <f t="shared" si="7"/>
        <v>0</v>
      </c>
      <c r="L31" s="94">
        <f t="shared" si="7"/>
        <v>0</v>
      </c>
      <c r="M31" s="94">
        <f t="shared" si="7"/>
        <v>0</v>
      </c>
      <c r="N31" s="94">
        <f t="shared" si="7"/>
        <v>0</v>
      </c>
      <c r="O31" s="94">
        <f t="shared" si="7"/>
        <v>0</v>
      </c>
      <c r="P31" s="94">
        <f t="shared" si="7"/>
        <v>0</v>
      </c>
      <c r="Q31" s="94">
        <f t="shared" si="7"/>
        <v>0</v>
      </c>
      <c r="R31" s="94">
        <f t="shared" si="7"/>
        <v>0</v>
      </c>
      <c r="S31" s="94">
        <f t="shared" si="7"/>
        <v>0</v>
      </c>
      <c r="T31" s="94">
        <f t="shared" si="7"/>
        <v>0</v>
      </c>
      <c r="U31" s="94">
        <f t="shared" si="7"/>
        <v>0</v>
      </c>
      <c r="V31" s="94">
        <f t="shared" si="7"/>
        <v>0</v>
      </c>
      <c r="W31" s="94">
        <f t="shared" si="7"/>
        <v>0</v>
      </c>
      <c r="X31" s="94">
        <f t="shared" si="7"/>
        <v>0</v>
      </c>
      <c r="Y31" s="94">
        <f t="shared" si="7"/>
        <v>0</v>
      </c>
      <c r="Z31" s="94">
        <f t="shared" si="7"/>
        <v>0</v>
      </c>
      <c r="AA31" s="100">
        <f t="shared" si="2"/>
        <v>0</v>
      </c>
    </row>
    <row r="32" spans="1:27" x14ac:dyDescent="0.2">
      <c r="A32" s="138" t="s">
        <v>109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9">
        <f t="shared" si="2"/>
        <v>0</v>
      </c>
    </row>
    <row r="33" spans="1:27" x14ac:dyDescent="0.2">
      <c r="A33" s="132" t="s">
        <v>92</v>
      </c>
      <c r="B33" s="122">
        <v>35866</v>
      </c>
      <c r="C33" s="122"/>
      <c r="D33" s="122"/>
      <c r="E33" s="122">
        <v>76744</v>
      </c>
      <c r="F33" s="122"/>
      <c r="G33" s="122">
        <v>60198</v>
      </c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>
        <v>2890</v>
      </c>
      <c r="W33" s="122"/>
      <c r="X33" s="122"/>
      <c r="Y33" s="122"/>
      <c r="Z33" s="122"/>
      <c r="AA33" s="99">
        <f t="shared" si="2"/>
        <v>175698</v>
      </c>
    </row>
    <row r="34" spans="1:27" x14ac:dyDescent="0.2">
      <c r="A34" s="135" t="s">
        <v>110</v>
      </c>
      <c r="B34" s="123"/>
      <c r="C34" s="123"/>
      <c r="D34" s="123">
        <v>26000</v>
      </c>
      <c r="E34" s="123"/>
      <c r="F34" s="123"/>
      <c r="G34" s="123"/>
      <c r="H34" s="123"/>
      <c r="I34" s="123"/>
      <c r="J34" s="123"/>
      <c r="K34" s="123">
        <v>4000</v>
      </c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99">
        <f t="shared" si="2"/>
        <v>30000</v>
      </c>
    </row>
    <row r="35" spans="1:27" x14ac:dyDescent="0.2">
      <c r="A35" s="135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9">
        <f t="shared" si="2"/>
        <v>0</v>
      </c>
    </row>
    <row r="36" spans="1:27" x14ac:dyDescent="0.2">
      <c r="A36" s="135" t="s">
        <v>186</v>
      </c>
      <c r="B36" s="94">
        <f>SUM(B37:B38)</f>
        <v>0</v>
      </c>
      <c r="C36" s="94">
        <f t="shared" ref="C36:Z36" si="8">SUM(C37:C38)</f>
        <v>0</v>
      </c>
      <c r="D36" s="94">
        <f t="shared" si="8"/>
        <v>0</v>
      </c>
      <c r="E36" s="94">
        <f t="shared" si="8"/>
        <v>0</v>
      </c>
      <c r="F36" s="94">
        <f t="shared" si="8"/>
        <v>0</v>
      </c>
      <c r="G36" s="94">
        <f t="shared" si="8"/>
        <v>0</v>
      </c>
      <c r="H36" s="94">
        <f t="shared" si="8"/>
        <v>0</v>
      </c>
      <c r="I36" s="94">
        <f t="shared" si="8"/>
        <v>0</v>
      </c>
      <c r="J36" s="94">
        <f t="shared" si="8"/>
        <v>0</v>
      </c>
      <c r="K36" s="94">
        <f t="shared" si="8"/>
        <v>0</v>
      </c>
      <c r="L36" s="94">
        <f t="shared" si="8"/>
        <v>0</v>
      </c>
      <c r="M36" s="94">
        <f t="shared" si="8"/>
        <v>276447</v>
      </c>
      <c r="N36" s="94">
        <f t="shared" si="8"/>
        <v>0</v>
      </c>
      <c r="O36" s="94">
        <f t="shared" si="8"/>
        <v>0</v>
      </c>
      <c r="P36" s="94">
        <f t="shared" si="8"/>
        <v>0</v>
      </c>
      <c r="Q36" s="94">
        <f t="shared" si="8"/>
        <v>0</v>
      </c>
      <c r="R36" s="94">
        <f t="shared" si="8"/>
        <v>0</v>
      </c>
      <c r="S36" s="94">
        <f t="shared" si="8"/>
        <v>0</v>
      </c>
      <c r="T36" s="94">
        <f t="shared" si="8"/>
        <v>0</v>
      </c>
      <c r="U36" s="94">
        <f t="shared" si="8"/>
        <v>0</v>
      </c>
      <c r="V36" s="94">
        <f t="shared" si="8"/>
        <v>0</v>
      </c>
      <c r="W36" s="94">
        <f t="shared" si="8"/>
        <v>0</v>
      </c>
      <c r="X36" s="94">
        <f t="shared" si="8"/>
        <v>0</v>
      </c>
      <c r="Y36" s="94">
        <f t="shared" si="8"/>
        <v>0</v>
      </c>
      <c r="Z36" s="94">
        <f t="shared" si="8"/>
        <v>0</v>
      </c>
      <c r="AA36" s="100">
        <f t="shared" si="2"/>
        <v>276447</v>
      </c>
    </row>
    <row r="37" spans="1:27" x14ac:dyDescent="0.2">
      <c r="A37" s="140" t="s">
        <v>187</v>
      </c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99">
        <f t="shared" si="2"/>
        <v>0</v>
      </c>
    </row>
    <row r="38" spans="1:27" x14ac:dyDescent="0.2">
      <c r="A38" s="131" t="s">
        <v>182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>
        <v>276447</v>
      </c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9">
        <f t="shared" si="2"/>
        <v>276447</v>
      </c>
    </row>
    <row r="39" spans="1:27" x14ac:dyDescent="0.2">
      <c r="A39" s="131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9">
        <f t="shared" si="2"/>
        <v>0</v>
      </c>
    </row>
    <row r="40" spans="1:27" x14ac:dyDescent="0.2">
      <c r="A40" s="132" t="s">
        <v>188</v>
      </c>
      <c r="B40" s="122">
        <f t="shared" ref="B40:Z40" si="9">SUM(B4,B25,B36)</f>
        <v>35866</v>
      </c>
      <c r="C40" s="122">
        <f t="shared" si="9"/>
        <v>29589</v>
      </c>
      <c r="D40" s="122">
        <f t="shared" si="9"/>
        <v>26000</v>
      </c>
      <c r="E40" s="122">
        <f t="shared" si="9"/>
        <v>76744</v>
      </c>
      <c r="F40" s="122">
        <f t="shared" si="9"/>
        <v>43252</v>
      </c>
      <c r="G40" s="122">
        <f t="shared" si="9"/>
        <v>60198</v>
      </c>
      <c r="H40" s="122">
        <f t="shared" si="9"/>
        <v>55995</v>
      </c>
      <c r="I40" s="122">
        <f t="shared" si="9"/>
        <v>753076</v>
      </c>
      <c r="J40" s="122">
        <f t="shared" si="9"/>
        <v>1641</v>
      </c>
      <c r="K40" s="122">
        <f t="shared" si="9"/>
        <v>9259</v>
      </c>
      <c r="L40" s="122">
        <f t="shared" si="9"/>
        <v>3827320</v>
      </c>
      <c r="M40" s="122">
        <f t="shared" si="9"/>
        <v>281447</v>
      </c>
      <c r="N40" s="122">
        <f t="shared" si="9"/>
        <v>3080</v>
      </c>
      <c r="O40" s="122">
        <f t="shared" si="9"/>
        <v>1071</v>
      </c>
      <c r="P40" s="122">
        <f t="shared" si="9"/>
        <v>1500</v>
      </c>
      <c r="Q40" s="122">
        <f t="shared" si="9"/>
        <v>6289</v>
      </c>
      <c r="R40" s="122">
        <f t="shared" si="9"/>
        <v>1500</v>
      </c>
      <c r="S40" s="122">
        <f t="shared" si="9"/>
        <v>27330</v>
      </c>
      <c r="T40" s="122">
        <f t="shared" si="9"/>
        <v>1246</v>
      </c>
      <c r="U40" s="122">
        <f t="shared" si="9"/>
        <v>5000</v>
      </c>
      <c r="V40" s="122">
        <f t="shared" si="9"/>
        <v>2890</v>
      </c>
      <c r="W40" s="122">
        <f t="shared" si="9"/>
        <v>2000</v>
      </c>
      <c r="X40" s="122">
        <f t="shared" si="9"/>
        <v>9970</v>
      </c>
      <c r="Y40" s="122">
        <f t="shared" si="9"/>
        <v>4050</v>
      </c>
      <c r="Z40" s="122">
        <f t="shared" si="9"/>
        <v>800</v>
      </c>
      <c r="AA40" s="100">
        <f t="shared" si="2"/>
        <v>5267113</v>
      </c>
    </row>
    <row r="41" spans="1:27" x14ac:dyDescent="0.2">
      <c r="A41" s="132" t="s">
        <v>225</v>
      </c>
      <c r="B41" s="122">
        <f>SUM(B42,B45,B52)</f>
        <v>0</v>
      </c>
      <c r="C41" s="122">
        <f t="shared" ref="C41:Z41" si="10">SUM(C42,C45,C52)</f>
        <v>0</v>
      </c>
      <c r="D41" s="122">
        <f t="shared" si="10"/>
        <v>0</v>
      </c>
      <c r="E41" s="122">
        <f t="shared" si="10"/>
        <v>0</v>
      </c>
      <c r="F41" s="122">
        <f t="shared" si="10"/>
        <v>0</v>
      </c>
      <c r="G41" s="122">
        <f t="shared" si="10"/>
        <v>0</v>
      </c>
      <c r="H41" s="122">
        <f t="shared" si="10"/>
        <v>0</v>
      </c>
      <c r="I41" s="122">
        <f t="shared" si="10"/>
        <v>0</v>
      </c>
      <c r="J41" s="122">
        <f t="shared" si="10"/>
        <v>0</v>
      </c>
      <c r="K41" s="122">
        <f t="shared" si="10"/>
        <v>0</v>
      </c>
      <c r="L41" s="122">
        <f t="shared" si="10"/>
        <v>0</v>
      </c>
      <c r="M41" s="122">
        <f t="shared" si="10"/>
        <v>73681</v>
      </c>
      <c r="N41" s="122">
        <f t="shared" si="10"/>
        <v>0</v>
      </c>
      <c r="O41" s="122">
        <f t="shared" si="10"/>
        <v>0</v>
      </c>
      <c r="P41" s="122">
        <f t="shared" si="10"/>
        <v>0</v>
      </c>
      <c r="Q41" s="122">
        <f t="shared" si="10"/>
        <v>0</v>
      </c>
      <c r="R41" s="122">
        <f t="shared" si="10"/>
        <v>0</v>
      </c>
      <c r="S41" s="122">
        <f t="shared" si="10"/>
        <v>0</v>
      </c>
      <c r="T41" s="122">
        <f t="shared" si="10"/>
        <v>0</v>
      </c>
      <c r="U41" s="122">
        <f t="shared" si="10"/>
        <v>0</v>
      </c>
      <c r="V41" s="122">
        <f t="shared" si="10"/>
        <v>0</v>
      </c>
      <c r="W41" s="122">
        <f t="shared" si="10"/>
        <v>0</v>
      </c>
      <c r="X41" s="122">
        <f t="shared" si="10"/>
        <v>0</v>
      </c>
      <c r="Y41" s="122">
        <f t="shared" si="10"/>
        <v>0</v>
      </c>
      <c r="Z41" s="122">
        <f t="shared" si="10"/>
        <v>0</v>
      </c>
      <c r="AA41" s="100">
        <f t="shared" si="2"/>
        <v>73681</v>
      </c>
    </row>
    <row r="42" spans="1:27" x14ac:dyDescent="0.2">
      <c r="A42" s="132" t="s">
        <v>234</v>
      </c>
      <c r="B42" s="122">
        <f>SUM(B43:B44)</f>
        <v>0</v>
      </c>
      <c r="C42" s="122">
        <f t="shared" ref="C42:Z42" si="11">SUM(C43:C44)</f>
        <v>0</v>
      </c>
      <c r="D42" s="122">
        <f t="shared" si="11"/>
        <v>0</v>
      </c>
      <c r="E42" s="122">
        <f t="shared" si="11"/>
        <v>0</v>
      </c>
      <c r="F42" s="122">
        <f t="shared" si="11"/>
        <v>0</v>
      </c>
      <c r="G42" s="122">
        <f t="shared" si="11"/>
        <v>0</v>
      </c>
      <c r="H42" s="122">
        <f t="shared" si="11"/>
        <v>0</v>
      </c>
      <c r="I42" s="122">
        <f t="shared" si="11"/>
        <v>0</v>
      </c>
      <c r="J42" s="122">
        <f t="shared" si="11"/>
        <v>0</v>
      </c>
      <c r="K42" s="122">
        <f t="shared" si="11"/>
        <v>0</v>
      </c>
      <c r="L42" s="122">
        <f t="shared" si="11"/>
        <v>0</v>
      </c>
      <c r="M42" s="122">
        <f t="shared" si="11"/>
        <v>0</v>
      </c>
      <c r="N42" s="122">
        <f t="shared" si="11"/>
        <v>0</v>
      </c>
      <c r="O42" s="122">
        <f t="shared" si="11"/>
        <v>0</v>
      </c>
      <c r="P42" s="122">
        <f t="shared" si="11"/>
        <v>0</v>
      </c>
      <c r="Q42" s="122">
        <f t="shared" si="11"/>
        <v>0</v>
      </c>
      <c r="R42" s="122">
        <f t="shared" si="11"/>
        <v>0</v>
      </c>
      <c r="S42" s="122">
        <f t="shared" si="11"/>
        <v>0</v>
      </c>
      <c r="T42" s="122">
        <f t="shared" si="11"/>
        <v>0</v>
      </c>
      <c r="U42" s="122">
        <f t="shared" si="11"/>
        <v>0</v>
      </c>
      <c r="V42" s="122">
        <f t="shared" si="11"/>
        <v>0</v>
      </c>
      <c r="W42" s="122">
        <f t="shared" si="11"/>
        <v>0</v>
      </c>
      <c r="X42" s="122">
        <f t="shared" si="11"/>
        <v>0</v>
      </c>
      <c r="Y42" s="122">
        <f t="shared" si="11"/>
        <v>0</v>
      </c>
      <c r="Z42" s="122">
        <f t="shared" si="11"/>
        <v>0</v>
      </c>
      <c r="AA42" s="100">
        <f t="shared" si="2"/>
        <v>0</v>
      </c>
    </row>
    <row r="43" spans="1:27" x14ac:dyDescent="0.2">
      <c r="A43" s="131" t="s">
        <v>226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99">
        <f t="shared" si="2"/>
        <v>0</v>
      </c>
    </row>
    <row r="44" spans="1:27" x14ac:dyDescent="0.2">
      <c r="A44" s="131" t="s">
        <v>228</v>
      </c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99">
        <f t="shared" si="2"/>
        <v>0</v>
      </c>
    </row>
    <row r="45" spans="1:27" ht="27" customHeight="1" x14ac:dyDescent="0.2">
      <c r="A45" s="141" t="s">
        <v>229</v>
      </c>
      <c r="B45" s="94">
        <f>SUM(B49,B46)</f>
        <v>0</v>
      </c>
      <c r="C45" s="94">
        <f t="shared" ref="C45:Z45" si="12">SUM(C49,C46)</f>
        <v>0</v>
      </c>
      <c r="D45" s="94">
        <f t="shared" si="12"/>
        <v>0</v>
      </c>
      <c r="E45" s="94">
        <f t="shared" si="12"/>
        <v>0</v>
      </c>
      <c r="F45" s="94">
        <f t="shared" si="12"/>
        <v>0</v>
      </c>
      <c r="G45" s="94">
        <f t="shared" si="12"/>
        <v>0</v>
      </c>
      <c r="H45" s="94">
        <f t="shared" si="12"/>
        <v>0</v>
      </c>
      <c r="I45" s="94">
        <f t="shared" si="12"/>
        <v>0</v>
      </c>
      <c r="J45" s="94">
        <f t="shared" si="12"/>
        <v>0</v>
      </c>
      <c r="K45" s="94">
        <f t="shared" si="12"/>
        <v>0</v>
      </c>
      <c r="L45" s="94">
        <f t="shared" si="12"/>
        <v>0</v>
      </c>
      <c r="M45" s="94">
        <f t="shared" si="12"/>
        <v>23194</v>
      </c>
      <c r="N45" s="94">
        <f t="shared" si="12"/>
        <v>0</v>
      </c>
      <c r="O45" s="94">
        <f t="shared" si="12"/>
        <v>0</v>
      </c>
      <c r="P45" s="94">
        <f t="shared" si="12"/>
        <v>0</v>
      </c>
      <c r="Q45" s="94">
        <f t="shared" si="12"/>
        <v>0</v>
      </c>
      <c r="R45" s="94">
        <f t="shared" si="12"/>
        <v>0</v>
      </c>
      <c r="S45" s="94">
        <f t="shared" si="12"/>
        <v>0</v>
      </c>
      <c r="T45" s="94">
        <f t="shared" si="12"/>
        <v>0</v>
      </c>
      <c r="U45" s="94">
        <f t="shared" si="12"/>
        <v>0</v>
      </c>
      <c r="V45" s="94">
        <f t="shared" si="12"/>
        <v>0</v>
      </c>
      <c r="W45" s="94">
        <f t="shared" si="12"/>
        <v>0</v>
      </c>
      <c r="X45" s="94">
        <f t="shared" si="12"/>
        <v>0</v>
      </c>
      <c r="Y45" s="94">
        <f t="shared" si="12"/>
        <v>0</v>
      </c>
      <c r="Z45" s="94">
        <f t="shared" si="12"/>
        <v>0</v>
      </c>
      <c r="AA45" s="100">
        <f t="shared" si="2"/>
        <v>23194</v>
      </c>
    </row>
    <row r="46" spans="1:27" x14ac:dyDescent="0.2">
      <c r="A46" s="132" t="s">
        <v>47</v>
      </c>
      <c r="B46" s="94">
        <f>SUM(B47:B48)</f>
        <v>0</v>
      </c>
      <c r="C46" s="94">
        <f t="shared" ref="C46:Z46" si="13">SUM(C47:C48)</f>
        <v>0</v>
      </c>
      <c r="D46" s="94">
        <f t="shared" si="13"/>
        <v>0</v>
      </c>
      <c r="E46" s="94">
        <f t="shared" si="13"/>
        <v>0</v>
      </c>
      <c r="F46" s="94">
        <f t="shared" si="13"/>
        <v>0</v>
      </c>
      <c r="G46" s="94">
        <f t="shared" si="13"/>
        <v>0</v>
      </c>
      <c r="H46" s="94">
        <f t="shared" si="13"/>
        <v>0</v>
      </c>
      <c r="I46" s="94">
        <f t="shared" si="13"/>
        <v>0</v>
      </c>
      <c r="J46" s="94">
        <f t="shared" si="13"/>
        <v>0</v>
      </c>
      <c r="K46" s="94">
        <f t="shared" si="13"/>
        <v>0</v>
      </c>
      <c r="L46" s="94">
        <f t="shared" si="13"/>
        <v>0</v>
      </c>
      <c r="M46" s="94">
        <f t="shared" si="13"/>
        <v>23194</v>
      </c>
      <c r="N46" s="94">
        <f t="shared" si="13"/>
        <v>0</v>
      </c>
      <c r="O46" s="94">
        <f t="shared" si="13"/>
        <v>0</v>
      </c>
      <c r="P46" s="94">
        <f t="shared" si="13"/>
        <v>0</v>
      </c>
      <c r="Q46" s="94">
        <f t="shared" si="13"/>
        <v>0</v>
      </c>
      <c r="R46" s="94">
        <f t="shared" si="13"/>
        <v>0</v>
      </c>
      <c r="S46" s="94">
        <f t="shared" si="13"/>
        <v>0</v>
      </c>
      <c r="T46" s="94">
        <f t="shared" si="13"/>
        <v>0</v>
      </c>
      <c r="U46" s="94">
        <f t="shared" si="13"/>
        <v>0</v>
      </c>
      <c r="V46" s="94">
        <f t="shared" si="13"/>
        <v>0</v>
      </c>
      <c r="W46" s="94">
        <f t="shared" si="13"/>
        <v>0</v>
      </c>
      <c r="X46" s="94">
        <f t="shared" si="13"/>
        <v>0</v>
      </c>
      <c r="Y46" s="94">
        <f t="shared" si="13"/>
        <v>0</v>
      </c>
      <c r="Z46" s="94">
        <f t="shared" si="13"/>
        <v>0</v>
      </c>
      <c r="AA46" s="100">
        <f t="shared" si="2"/>
        <v>23194</v>
      </c>
    </row>
    <row r="47" spans="1:27" x14ac:dyDescent="0.2">
      <c r="A47" s="131" t="s">
        <v>227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9">
        <f t="shared" si="2"/>
        <v>0</v>
      </c>
    </row>
    <row r="48" spans="1:27" x14ac:dyDescent="0.2">
      <c r="A48" s="131" t="s">
        <v>228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>
        <v>23194</v>
      </c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9">
        <f t="shared" si="2"/>
        <v>23194</v>
      </c>
    </row>
    <row r="49" spans="1:27" x14ac:dyDescent="0.2">
      <c r="A49" s="132" t="s">
        <v>73</v>
      </c>
      <c r="B49" s="94">
        <f>SUM(B50:B51)</f>
        <v>0</v>
      </c>
      <c r="C49" s="94">
        <f t="shared" ref="C49:Z49" si="14">SUM(C50:C51)</f>
        <v>0</v>
      </c>
      <c r="D49" s="94">
        <f t="shared" si="14"/>
        <v>0</v>
      </c>
      <c r="E49" s="94">
        <f t="shared" si="14"/>
        <v>0</v>
      </c>
      <c r="F49" s="94">
        <f t="shared" si="14"/>
        <v>0</v>
      </c>
      <c r="G49" s="94">
        <f t="shared" si="14"/>
        <v>0</v>
      </c>
      <c r="H49" s="94">
        <f t="shared" si="14"/>
        <v>0</v>
      </c>
      <c r="I49" s="94">
        <f t="shared" si="14"/>
        <v>0</v>
      </c>
      <c r="J49" s="94">
        <f t="shared" si="14"/>
        <v>0</v>
      </c>
      <c r="K49" s="94">
        <f t="shared" si="14"/>
        <v>0</v>
      </c>
      <c r="L49" s="94">
        <f t="shared" si="14"/>
        <v>0</v>
      </c>
      <c r="M49" s="94">
        <f t="shared" si="14"/>
        <v>0</v>
      </c>
      <c r="N49" s="94">
        <f t="shared" si="14"/>
        <v>0</v>
      </c>
      <c r="O49" s="94">
        <f t="shared" si="14"/>
        <v>0</v>
      </c>
      <c r="P49" s="94">
        <f t="shared" si="14"/>
        <v>0</v>
      </c>
      <c r="Q49" s="94">
        <f t="shared" si="14"/>
        <v>0</v>
      </c>
      <c r="R49" s="94">
        <f t="shared" si="14"/>
        <v>0</v>
      </c>
      <c r="S49" s="94">
        <f t="shared" si="14"/>
        <v>0</v>
      </c>
      <c r="T49" s="94">
        <f t="shared" si="14"/>
        <v>0</v>
      </c>
      <c r="U49" s="94">
        <f t="shared" si="14"/>
        <v>0</v>
      </c>
      <c r="V49" s="94">
        <f t="shared" si="14"/>
        <v>0</v>
      </c>
      <c r="W49" s="94">
        <f t="shared" si="14"/>
        <v>0</v>
      </c>
      <c r="X49" s="94">
        <f t="shared" si="14"/>
        <v>0</v>
      </c>
      <c r="Y49" s="94">
        <f t="shared" si="14"/>
        <v>0</v>
      </c>
      <c r="Z49" s="94">
        <f t="shared" si="14"/>
        <v>0</v>
      </c>
      <c r="AA49" s="100">
        <f t="shared" si="2"/>
        <v>0</v>
      </c>
    </row>
    <row r="50" spans="1:27" x14ac:dyDescent="0.2">
      <c r="A50" s="131" t="s">
        <v>232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9">
        <f t="shared" si="2"/>
        <v>0</v>
      </c>
    </row>
    <row r="51" spans="1:27" x14ac:dyDescent="0.2">
      <c r="A51" s="131" t="s">
        <v>228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9">
        <f t="shared" si="2"/>
        <v>0</v>
      </c>
    </row>
    <row r="52" spans="1:27" ht="39.75" customHeight="1" x14ac:dyDescent="0.2">
      <c r="A52" s="142" t="s">
        <v>231</v>
      </c>
      <c r="B52" s="94">
        <f>SUM(B56,B53)</f>
        <v>0</v>
      </c>
      <c r="C52" s="94">
        <f t="shared" ref="C52:Z52" si="15">SUM(C56,C53)</f>
        <v>0</v>
      </c>
      <c r="D52" s="94">
        <f t="shared" si="15"/>
        <v>0</v>
      </c>
      <c r="E52" s="94">
        <f t="shared" si="15"/>
        <v>0</v>
      </c>
      <c r="F52" s="94">
        <f t="shared" si="15"/>
        <v>0</v>
      </c>
      <c r="G52" s="94">
        <f t="shared" si="15"/>
        <v>0</v>
      </c>
      <c r="H52" s="94">
        <f t="shared" si="15"/>
        <v>0</v>
      </c>
      <c r="I52" s="94">
        <f t="shared" si="15"/>
        <v>0</v>
      </c>
      <c r="J52" s="94">
        <f t="shared" si="15"/>
        <v>0</v>
      </c>
      <c r="K52" s="94">
        <f t="shared" si="15"/>
        <v>0</v>
      </c>
      <c r="L52" s="94">
        <f t="shared" si="15"/>
        <v>0</v>
      </c>
      <c r="M52" s="94">
        <f t="shared" si="15"/>
        <v>50487</v>
      </c>
      <c r="N52" s="94">
        <f t="shared" si="15"/>
        <v>0</v>
      </c>
      <c r="O52" s="94">
        <f t="shared" si="15"/>
        <v>0</v>
      </c>
      <c r="P52" s="94">
        <f t="shared" si="15"/>
        <v>0</v>
      </c>
      <c r="Q52" s="94">
        <f t="shared" si="15"/>
        <v>0</v>
      </c>
      <c r="R52" s="94">
        <f t="shared" si="15"/>
        <v>0</v>
      </c>
      <c r="S52" s="94">
        <f t="shared" si="15"/>
        <v>0</v>
      </c>
      <c r="T52" s="94">
        <f t="shared" si="15"/>
        <v>0</v>
      </c>
      <c r="U52" s="94">
        <f t="shared" si="15"/>
        <v>0</v>
      </c>
      <c r="V52" s="94">
        <f t="shared" si="15"/>
        <v>0</v>
      </c>
      <c r="W52" s="94">
        <f t="shared" si="15"/>
        <v>0</v>
      </c>
      <c r="X52" s="94">
        <f t="shared" si="15"/>
        <v>0</v>
      </c>
      <c r="Y52" s="94">
        <f t="shared" si="15"/>
        <v>0</v>
      </c>
      <c r="Z52" s="94">
        <f t="shared" si="15"/>
        <v>0</v>
      </c>
      <c r="AA52" s="100">
        <f t="shared" si="2"/>
        <v>50487</v>
      </c>
    </row>
    <row r="53" spans="1:27" x14ac:dyDescent="0.2">
      <c r="A53" s="143" t="s">
        <v>82</v>
      </c>
      <c r="B53" s="94">
        <f>SUM(B54:B55)</f>
        <v>0</v>
      </c>
      <c r="C53" s="94">
        <f t="shared" ref="C53:Z53" si="16">SUM(C54:C55)</f>
        <v>0</v>
      </c>
      <c r="D53" s="94">
        <f t="shared" si="16"/>
        <v>0</v>
      </c>
      <c r="E53" s="94">
        <f t="shared" si="16"/>
        <v>0</v>
      </c>
      <c r="F53" s="94">
        <f t="shared" si="16"/>
        <v>0</v>
      </c>
      <c r="G53" s="94">
        <f t="shared" si="16"/>
        <v>0</v>
      </c>
      <c r="H53" s="94">
        <f t="shared" si="16"/>
        <v>0</v>
      </c>
      <c r="I53" s="94">
        <f t="shared" si="16"/>
        <v>0</v>
      </c>
      <c r="J53" s="94">
        <f t="shared" si="16"/>
        <v>0</v>
      </c>
      <c r="K53" s="94">
        <f t="shared" si="16"/>
        <v>0</v>
      </c>
      <c r="L53" s="94">
        <f t="shared" si="16"/>
        <v>0</v>
      </c>
      <c r="M53" s="94">
        <f t="shared" si="16"/>
        <v>0</v>
      </c>
      <c r="N53" s="94">
        <f t="shared" si="16"/>
        <v>0</v>
      </c>
      <c r="O53" s="94">
        <f t="shared" si="16"/>
        <v>0</v>
      </c>
      <c r="P53" s="94">
        <f t="shared" si="16"/>
        <v>0</v>
      </c>
      <c r="Q53" s="94">
        <f t="shared" si="16"/>
        <v>0</v>
      </c>
      <c r="R53" s="94">
        <f t="shared" si="16"/>
        <v>0</v>
      </c>
      <c r="S53" s="94">
        <f t="shared" si="16"/>
        <v>0</v>
      </c>
      <c r="T53" s="94">
        <f t="shared" si="16"/>
        <v>0</v>
      </c>
      <c r="U53" s="94">
        <f t="shared" si="16"/>
        <v>0</v>
      </c>
      <c r="V53" s="94">
        <f t="shared" si="16"/>
        <v>0</v>
      </c>
      <c r="W53" s="94">
        <f t="shared" si="16"/>
        <v>0</v>
      </c>
      <c r="X53" s="94">
        <f t="shared" si="16"/>
        <v>0</v>
      </c>
      <c r="Y53" s="94">
        <f t="shared" si="16"/>
        <v>0</v>
      </c>
      <c r="Z53" s="94">
        <f t="shared" si="16"/>
        <v>0</v>
      </c>
      <c r="AA53" s="100">
        <f t="shared" si="2"/>
        <v>0</v>
      </c>
    </row>
    <row r="54" spans="1:27" x14ac:dyDescent="0.2">
      <c r="A54" s="131" t="s">
        <v>226</v>
      </c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9">
        <f t="shared" si="2"/>
        <v>0</v>
      </c>
    </row>
    <row r="55" spans="1:27" x14ac:dyDescent="0.2">
      <c r="A55" s="131" t="s">
        <v>228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9">
        <f t="shared" si="2"/>
        <v>0</v>
      </c>
    </row>
    <row r="56" spans="1:27" x14ac:dyDescent="0.2">
      <c r="A56" s="143" t="s">
        <v>136</v>
      </c>
      <c r="B56" s="94">
        <f>SUM(B57:B58)</f>
        <v>0</v>
      </c>
      <c r="C56" s="94">
        <f t="shared" ref="C56:Z56" si="17">SUM(C57:C58)</f>
        <v>0</v>
      </c>
      <c r="D56" s="94">
        <f t="shared" si="17"/>
        <v>0</v>
      </c>
      <c r="E56" s="94">
        <f t="shared" si="17"/>
        <v>0</v>
      </c>
      <c r="F56" s="94">
        <f t="shared" si="17"/>
        <v>0</v>
      </c>
      <c r="G56" s="94">
        <f t="shared" si="17"/>
        <v>0</v>
      </c>
      <c r="H56" s="94">
        <f t="shared" si="17"/>
        <v>0</v>
      </c>
      <c r="I56" s="94">
        <f t="shared" si="17"/>
        <v>0</v>
      </c>
      <c r="J56" s="94">
        <f t="shared" si="17"/>
        <v>0</v>
      </c>
      <c r="K56" s="94">
        <f t="shared" si="17"/>
        <v>0</v>
      </c>
      <c r="L56" s="94">
        <f t="shared" si="17"/>
        <v>0</v>
      </c>
      <c r="M56" s="94">
        <f t="shared" si="17"/>
        <v>50487</v>
      </c>
      <c r="N56" s="94">
        <f t="shared" si="17"/>
        <v>0</v>
      </c>
      <c r="O56" s="94">
        <f t="shared" si="17"/>
        <v>0</v>
      </c>
      <c r="P56" s="94">
        <f t="shared" si="17"/>
        <v>0</v>
      </c>
      <c r="Q56" s="94">
        <f t="shared" si="17"/>
        <v>0</v>
      </c>
      <c r="R56" s="94">
        <f t="shared" si="17"/>
        <v>0</v>
      </c>
      <c r="S56" s="94">
        <f t="shared" si="17"/>
        <v>0</v>
      </c>
      <c r="T56" s="94">
        <f t="shared" si="17"/>
        <v>0</v>
      </c>
      <c r="U56" s="94">
        <f t="shared" si="17"/>
        <v>0</v>
      </c>
      <c r="V56" s="94">
        <f t="shared" si="17"/>
        <v>0</v>
      </c>
      <c r="W56" s="94">
        <f t="shared" si="17"/>
        <v>0</v>
      </c>
      <c r="X56" s="94">
        <f t="shared" si="17"/>
        <v>0</v>
      </c>
      <c r="Y56" s="94">
        <f t="shared" si="17"/>
        <v>0</v>
      </c>
      <c r="Z56" s="94">
        <f t="shared" si="17"/>
        <v>0</v>
      </c>
      <c r="AA56" s="100">
        <f t="shared" si="2"/>
        <v>50487</v>
      </c>
    </row>
    <row r="57" spans="1:27" x14ac:dyDescent="0.2">
      <c r="A57" s="131" t="s">
        <v>226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9">
        <f t="shared" si="2"/>
        <v>0</v>
      </c>
    </row>
    <row r="58" spans="1:27" x14ac:dyDescent="0.2">
      <c r="A58" s="131" t="s">
        <v>228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>
        <v>50487</v>
      </c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9">
        <f t="shared" si="2"/>
        <v>50487</v>
      </c>
    </row>
    <row r="59" spans="1:27" x14ac:dyDescent="0.2">
      <c r="A59" s="131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9">
        <f t="shared" si="2"/>
        <v>0</v>
      </c>
    </row>
    <row r="60" spans="1:27" x14ac:dyDescent="0.2">
      <c r="A60" s="132" t="s">
        <v>189</v>
      </c>
      <c r="B60" s="94">
        <f t="shared" ref="B60:Z60" si="18">SUM(B4,B25,B36,B41)</f>
        <v>35866</v>
      </c>
      <c r="C60" s="94">
        <f t="shared" si="18"/>
        <v>29589</v>
      </c>
      <c r="D60" s="94">
        <f t="shared" si="18"/>
        <v>26000</v>
      </c>
      <c r="E60" s="94">
        <f t="shared" si="18"/>
        <v>76744</v>
      </c>
      <c r="F60" s="94">
        <f t="shared" si="18"/>
        <v>43252</v>
      </c>
      <c r="G60" s="94">
        <f t="shared" si="18"/>
        <v>60198</v>
      </c>
      <c r="H60" s="94">
        <f t="shared" si="18"/>
        <v>55995</v>
      </c>
      <c r="I60" s="94">
        <f t="shared" si="18"/>
        <v>753076</v>
      </c>
      <c r="J60" s="94">
        <f t="shared" si="18"/>
        <v>1641</v>
      </c>
      <c r="K60" s="94">
        <f t="shared" si="18"/>
        <v>9259</v>
      </c>
      <c r="L60" s="94">
        <f t="shared" si="18"/>
        <v>3827320</v>
      </c>
      <c r="M60" s="94">
        <f t="shared" si="18"/>
        <v>355128</v>
      </c>
      <c r="N60" s="94">
        <f t="shared" si="18"/>
        <v>3080</v>
      </c>
      <c r="O60" s="94">
        <f t="shared" si="18"/>
        <v>1071</v>
      </c>
      <c r="P60" s="94">
        <f t="shared" si="18"/>
        <v>1500</v>
      </c>
      <c r="Q60" s="94">
        <f t="shared" si="18"/>
        <v>6289</v>
      </c>
      <c r="R60" s="94">
        <f t="shared" si="18"/>
        <v>1500</v>
      </c>
      <c r="S60" s="94">
        <f t="shared" si="18"/>
        <v>27330</v>
      </c>
      <c r="T60" s="94">
        <f t="shared" si="18"/>
        <v>1246</v>
      </c>
      <c r="U60" s="94">
        <f t="shared" si="18"/>
        <v>5000</v>
      </c>
      <c r="V60" s="94">
        <f t="shared" si="18"/>
        <v>2890</v>
      </c>
      <c r="W60" s="94">
        <f t="shared" si="18"/>
        <v>2000</v>
      </c>
      <c r="X60" s="94">
        <f t="shared" si="18"/>
        <v>9970</v>
      </c>
      <c r="Y60" s="94">
        <f t="shared" si="18"/>
        <v>4050</v>
      </c>
      <c r="Z60" s="94">
        <f t="shared" si="18"/>
        <v>800</v>
      </c>
      <c r="AA60" s="126">
        <f>SUM(B60:Z60)</f>
        <v>5340794</v>
      </c>
    </row>
    <row r="61" spans="1:27" x14ac:dyDescent="0.2">
      <c r="B61" s="104"/>
    </row>
    <row r="62" spans="1:27" x14ac:dyDescent="0.2">
      <c r="A62" s="145"/>
    </row>
  </sheetData>
  <mergeCells count="3">
    <mergeCell ref="A1:A3"/>
    <mergeCell ref="B1:Z1"/>
    <mergeCell ref="AA1:AA3"/>
  </mergeCells>
  <pageMargins left="0.23622047244094491" right="0.23622047244094491" top="0.74803149606299213" bottom="0.74803149606299213" header="0.31496062992125984" footer="0.31496062992125984"/>
  <pageSetup paperSize="9" scale="50" orientation="landscape" verticalDpi="0" r:id="rId1"/>
  <headerFooter>
    <oddHeader>&amp;LVeresegyház Város&amp;C&amp;"Arial CE,Félkövér"ÖNKORMÁNYZAT2012. ÉV&amp;R2012.évi bevételek eFt2.1 melléklet</oddHeader>
    <oddFooter>&amp;L&amp;8&amp;Z&amp;F&amp;R&amp;8&amp;D  &amp;T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52"/>
  <sheetViews>
    <sheetView topLeftCell="A52" zoomScale="130" zoomScaleNormal="130" workbookViewId="0">
      <selection activeCell="A5" sqref="A5:B7"/>
    </sheetView>
  </sheetViews>
  <sheetFormatPr defaultRowHeight="12.75" x14ac:dyDescent="0.2"/>
  <cols>
    <col min="1" max="1" width="17.140625" customWidth="1"/>
    <col min="2" max="2" width="26.7109375" customWidth="1"/>
    <col min="3" max="3" width="22.140625" customWidth="1"/>
    <col min="4" max="256" width="12.42578125" customWidth="1"/>
  </cols>
  <sheetData>
    <row r="1" spans="1:5" x14ac:dyDescent="0.2">
      <c r="A1" s="599" t="s">
        <v>745</v>
      </c>
      <c r="B1" s="599"/>
      <c r="C1" s="599"/>
      <c r="D1" s="599"/>
      <c r="E1" s="599"/>
    </row>
    <row r="2" spans="1:5" ht="12" customHeight="1" x14ac:dyDescent="0.2">
      <c r="A2" s="600" t="s">
        <v>66</v>
      </c>
      <c r="B2" s="600"/>
      <c r="C2" s="600"/>
      <c r="D2" s="600"/>
      <c r="E2" s="600"/>
    </row>
    <row r="3" spans="1:5" x14ac:dyDescent="0.2">
      <c r="A3" s="600" t="s">
        <v>376</v>
      </c>
      <c r="B3" s="600"/>
      <c r="C3" s="600"/>
      <c r="D3" s="600"/>
      <c r="E3" s="600"/>
    </row>
    <row r="4" spans="1:5" ht="12" customHeight="1" x14ac:dyDescent="0.2">
      <c r="E4" s="87" t="s">
        <v>3</v>
      </c>
    </row>
    <row r="5" spans="1:5" ht="14.25" customHeight="1" x14ac:dyDescent="0.2">
      <c r="A5" s="588" t="s">
        <v>4</v>
      </c>
      <c r="B5" s="588"/>
      <c r="C5" s="588" t="s">
        <v>363</v>
      </c>
      <c r="D5" s="588"/>
      <c r="E5" s="595" t="s">
        <v>341</v>
      </c>
    </row>
    <row r="6" spans="1:5" ht="14.25" customHeight="1" x14ac:dyDescent="0.2">
      <c r="A6" s="588"/>
      <c r="B6" s="588"/>
      <c r="C6" s="84" t="s">
        <v>265</v>
      </c>
      <c r="D6" s="84" t="s">
        <v>276</v>
      </c>
      <c r="E6" s="596"/>
    </row>
    <row r="7" spans="1:5" ht="54" customHeight="1" x14ac:dyDescent="0.2">
      <c r="A7" s="588"/>
      <c r="B7" s="588"/>
      <c r="C7" s="85" t="s">
        <v>364</v>
      </c>
      <c r="D7" s="85" t="s">
        <v>316</v>
      </c>
      <c r="E7" s="597"/>
    </row>
    <row r="8" spans="1:5" x14ac:dyDescent="0.2">
      <c r="A8" s="601" t="s">
        <v>198</v>
      </c>
      <c r="B8" s="601"/>
      <c r="C8" s="96">
        <f>SUM(C9,C14,C15)</f>
        <v>16651</v>
      </c>
      <c r="D8" s="96">
        <f>SUM(D9,D14,D15)</f>
        <v>4500</v>
      </c>
      <c r="E8" s="96">
        <f>SUM(C8:D8)</f>
        <v>21151</v>
      </c>
    </row>
    <row r="9" spans="1:5" x14ac:dyDescent="0.2">
      <c r="A9" s="601" t="s">
        <v>94</v>
      </c>
      <c r="B9" s="601"/>
      <c r="C9" s="96">
        <f>SUM(C10:C13)</f>
        <v>16651</v>
      </c>
      <c r="D9" s="96">
        <f>SUM(D10:D13)</f>
        <v>4500</v>
      </c>
      <c r="E9" s="96">
        <f t="shared" ref="E9:E52" si="0">SUM(C9:D9)</f>
        <v>21151</v>
      </c>
    </row>
    <row r="10" spans="1:5" x14ac:dyDescent="0.2">
      <c r="A10" s="602" t="s">
        <v>77</v>
      </c>
      <c r="B10" s="602"/>
      <c r="C10" s="91">
        <v>15000</v>
      </c>
      <c r="D10" s="91">
        <v>4500</v>
      </c>
      <c r="E10" s="98">
        <f t="shared" si="0"/>
        <v>19500</v>
      </c>
    </row>
    <row r="11" spans="1:5" x14ac:dyDescent="0.2">
      <c r="A11" s="603" t="s">
        <v>78</v>
      </c>
      <c r="B11" s="603"/>
      <c r="C11" s="91">
        <v>1651</v>
      </c>
      <c r="D11" s="91"/>
      <c r="E11" s="98">
        <f t="shared" si="0"/>
        <v>1651</v>
      </c>
    </row>
    <row r="12" spans="1:5" x14ac:dyDescent="0.2">
      <c r="A12" s="602" t="s">
        <v>85</v>
      </c>
      <c r="B12" s="602"/>
      <c r="C12" s="91"/>
      <c r="D12" s="91"/>
      <c r="E12" s="98">
        <f t="shared" si="0"/>
        <v>0</v>
      </c>
    </row>
    <row r="13" spans="1:5" x14ac:dyDescent="0.2">
      <c r="A13" s="602" t="s">
        <v>97</v>
      </c>
      <c r="B13" s="602"/>
      <c r="C13" s="91"/>
      <c r="D13" s="91"/>
      <c r="E13" s="98">
        <f t="shared" si="0"/>
        <v>0</v>
      </c>
    </row>
    <row r="14" spans="1:5" x14ac:dyDescent="0.2">
      <c r="A14" s="598" t="s">
        <v>106</v>
      </c>
      <c r="B14" s="598"/>
      <c r="C14" s="91"/>
      <c r="D14" s="91"/>
      <c r="E14" s="98">
        <f t="shared" si="0"/>
        <v>0</v>
      </c>
    </row>
    <row r="15" spans="1:5" x14ac:dyDescent="0.2">
      <c r="A15" s="605" t="s">
        <v>95</v>
      </c>
      <c r="B15" s="605"/>
      <c r="C15" s="91"/>
      <c r="D15" s="91"/>
      <c r="E15" s="98">
        <f t="shared" si="0"/>
        <v>0</v>
      </c>
    </row>
    <row r="16" spans="1:5" ht="12.75" customHeight="1" x14ac:dyDescent="0.2">
      <c r="A16" s="606"/>
      <c r="B16" s="606"/>
      <c r="C16" s="91"/>
      <c r="D16" s="91"/>
      <c r="E16" s="98"/>
    </row>
    <row r="17" spans="1:5" x14ac:dyDescent="0.2">
      <c r="A17" s="604" t="s">
        <v>203</v>
      </c>
      <c r="B17" s="604"/>
      <c r="C17" s="94">
        <f>SUM(C18,C23,C24)</f>
        <v>0</v>
      </c>
      <c r="D17" s="94">
        <f>SUM(D18,D23,D24)</f>
        <v>0</v>
      </c>
      <c r="E17" s="96">
        <f t="shared" si="0"/>
        <v>0</v>
      </c>
    </row>
    <row r="18" spans="1:5" x14ac:dyDescent="0.2">
      <c r="A18" s="604" t="s">
        <v>91</v>
      </c>
      <c r="B18" s="604"/>
      <c r="C18" s="94">
        <f>SUM(C19:C22)</f>
        <v>0</v>
      </c>
      <c r="D18" s="94">
        <f>SUM(D19:D22)</f>
        <v>0</v>
      </c>
      <c r="E18" s="96">
        <f t="shared" si="0"/>
        <v>0</v>
      </c>
    </row>
    <row r="19" spans="1:5" x14ac:dyDescent="0.2">
      <c r="A19" s="607" t="s">
        <v>79</v>
      </c>
      <c r="B19" s="607"/>
      <c r="C19" s="101"/>
      <c r="D19" s="101"/>
      <c r="E19" s="98">
        <f t="shared" si="0"/>
        <v>0</v>
      </c>
    </row>
    <row r="20" spans="1:5" x14ac:dyDescent="0.2">
      <c r="A20" s="608" t="s">
        <v>83</v>
      </c>
      <c r="B20" s="608"/>
      <c r="C20" s="101"/>
      <c r="D20" s="101"/>
      <c r="E20" s="98">
        <f t="shared" si="0"/>
        <v>0</v>
      </c>
    </row>
    <row r="21" spans="1:5" x14ac:dyDescent="0.2">
      <c r="A21" s="609" t="s">
        <v>80</v>
      </c>
      <c r="B21" s="610"/>
      <c r="C21" s="101"/>
      <c r="D21" s="101"/>
      <c r="E21" s="98">
        <f t="shared" si="0"/>
        <v>0</v>
      </c>
    </row>
    <row r="22" spans="1:5" x14ac:dyDescent="0.2">
      <c r="A22" s="609" t="s">
        <v>81</v>
      </c>
      <c r="B22" s="610"/>
      <c r="C22" s="101"/>
      <c r="D22" s="101"/>
      <c r="E22" s="98">
        <f t="shared" si="0"/>
        <v>0</v>
      </c>
    </row>
    <row r="23" spans="1:5" x14ac:dyDescent="0.2">
      <c r="A23" s="611" t="s">
        <v>92</v>
      </c>
      <c r="B23" s="612"/>
      <c r="C23" s="91"/>
      <c r="D23" s="91"/>
      <c r="E23" s="96">
        <f t="shared" si="0"/>
        <v>0</v>
      </c>
    </row>
    <row r="24" spans="1:5" ht="14.25" customHeight="1" x14ac:dyDescent="0.2">
      <c r="A24" s="605" t="s">
        <v>110</v>
      </c>
      <c r="B24" s="605"/>
      <c r="C24" s="91"/>
      <c r="D24" s="91"/>
      <c r="E24" s="96">
        <f t="shared" si="0"/>
        <v>0</v>
      </c>
    </row>
    <row r="25" spans="1:5" ht="13.5" customHeight="1" x14ac:dyDescent="0.2">
      <c r="A25" s="613"/>
      <c r="B25" s="614"/>
      <c r="C25" s="91"/>
      <c r="D25" s="91"/>
      <c r="E25" s="98"/>
    </row>
    <row r="26" spans="1:5" ht="13.5" customHeight="1" x14ac:dyDescent="0.2">
      <c r="A26" s="79" t="s">
        <v>186</v>
      </c>
      <c r="B26" s="78"/>
      <c r="C26" s="91">
        <f>SUM(C27:C28)</f>
        <v>0</v>
      </c>
      <c r="D26" s="91">
        <f>SUM(D27:D28)</f>
        <v>0</v>
      </c>
      <c r="E26" s="96">
        <f t="shared" si="0"/>
        <v>0</v>
      </c>
    </row>
    <row r="27" spans="1:5" ht="13.5" customHeight="1" x14ac:dyDescent="0.2">
      <c r="A27" s="77" t="s">
        <v>187</v>
      </c>
      <c r="B27" s="78"/>
      <c r="C27" s="91"/>
      <c r="D27" s="91"/>
      <c r="E27" s="98">
        <f t="shared" si="0"/>
        <v>0</v>
      </c>
    </row>
    <row r="28" spans="1:5" ht="13.5" customHeight="1" x14ac:dyDescent="0.2">
      <c r="A28" s="77" t="s">
        <v>182</v>
      </c>
      <c r="B28" s="78"/>
      <c r="C28" s="91"/>
      <c r="D28" s="91"/>
      <c r="E28" s="98">
        <f t="shared" si="0"/>
        <v>0</v>
      </c>
    </row>
    <row r="29" spans="1:5" ht="13.5" customHeight="1" x14ac:dyDescent="0.2">
      <c r="A29" s="77"/>
      <c r="B29" s="78"/>
      <c r="C29" s="91"/>
      <c r="D29" s="91"/>
      <c r="E29" s="98"/>
    </row>
    <row r="30" spans="1:5" x14ac:dyDescent="0.2">
      <c r="A30" s="604" t="s">
        <v>188</v>
      </c>
      <c r="B30" s="604"/>
      <c r="C30" s="94">
        <f>SUM(C8,C17,C26)</f>
        <v>16651</v>
      </c>
      <c r="D30" s="94">
        <f>SUM(D8,D17,D26)</f>
        <v>4500</v>
      </c>
      <c r="E30" s="96">
        <f t="shared" si="0"/>
        <v>21151</v>
      </c>
    </row>
    <row r="31" spans="1:5" x14ac:dyDescent="0.2">
      <c r="A31" s="77"/>
      <c r="B31" s="80"/>
      <c r="C31" s="94"/>
      <c r="D31" s="94"/>
      <c r="E31" s="98">
        <f t="shared" si="0"/>
        <v>0</v>
      </c>
    </row>
    <row r="32" spans="1:5" x14ac:dyDescent="0.2">
      <c r="A32" s="79" t="s">
        <v>235</v>
      </c>
      <c r="B32" s="80"/>
      <c r="C32" s="94">
        <f>SUM(C33,C36,C43)</f>
        <v>0</v>
      </c>
      <c r="D32" s="94">
        <f>SUM(D33,D36,D43)</f>
        <v>0</v>
      </c>
      <c r="E32" s="96">
        <f t="shared" si="0"/>
        <v>0</v>
      </c>
    </row>
    <row r="33" spans="1:5" x14ac:dyDescent="0.2">
      <c r="A33" s="79" t="s">
        <v>220</v>
      </c>
      <c r="B33" s="80"/>
      <c r="C33" s="94">
        <f>SUM(C34+C35)</f>
        <v>0</v>
      </c>
      <c r="D33" s="94">
        <f>SUM(D34+D35)</f>
        <v>0</v>
      </c>
      <c r="E33" s="96">
        <f t="shared" si="0"/>
        <v>0</v>
      </c>
    </row>
    <row r="34" spans="1:5" x14ac:dyDescent="0.2">
      <c r="A34" s="77" t="s">
        <v>227</v>
      </c>
      <c r="B34" s="80"/>
      <c r="C34" s="94"/>
      <c r="D34" s="94"/>
      <c r="E34" s="98">
        <f t="shared" si="0"/>
        <v>0</v>
      </c>
    </row>
    <row r="35" spans="1:5" x14ac:dyDescent="0.2">
      <c r="A35" s="77" t="s">
        <v>236</v>
      </c>
      <c r="B35" s="80"/>
      <c r="C35" s="94"/>
      <c r="D35" s="94"/>
      <c r="E35" s="98">
        <f t="shared" si="0"/>
        <v>0</v>
      </c>
    </row>
    <row r="36" spans="1:5" ht="22.5" customHeight="1" x14ac:dyDescent="0.2">
      <c r="A36" s="615" t="s">
        <v>229</v>
      </c>
      <c r="B36" s="616"/>
      <c r="C36" s="97">
        <f>SUM(C37+C40)</f>
        <v>0</v>
      </c>
      <c r="D36" s="97">
        <f>SUM(D37+D40)</f>
        <v>0</v>
      </c>
      <c r="E36" s="96">
        <f t="shared" si="0"/>
        <v>0</v>
      </c>
    </row>
    <row r="37" spans="1:5" ht="12.75" customHeight="1" x14ac:dyDescent="0.2">
      <c r="A37" s="617" t="s">
        <v>238</v>
      </c>
      <c r="B37" s="617"/>
      <c r="C37" s="94">
        <f>SUM(C38:C39)</f>
        <v>0</v>
      </c>
      <c r="D37" s="94">
        <f>SUM(D38:D39)</f>
        <v>0</v>
      </c>
      <c r="E37" s="98">
        <f t="shared" si="0"/>
        <v>0</v>
      </c>
    </row>
    <row r="38" spans="1:5" x14ac:dyDescent="0.2">
      <c r="A38" s="602" t="s">
        <v>43</v>
      </c>
      <c r="B38" s="602"/>
      <c r="C38" s="91"/>
      <c r="D38" s="91"/>
      <c r="E38" s="98">
        <f t="shared" si="0"/>
        <v>0</v>
      </c>
    </row>
    <row r="39" spans="1:5" x14ac:dyDescent="0.2">
      <c r="A39" s="602" t="s">
        <v>44</v>
      </c>
      <c r="B39" s="602"/>
      <c r="C39" s="91"/>
      <c r="D39" s="91"/>
      <c r="E39" s="98">
        <f t="shared" si="0"/>
        <v>0</v>
      </c>
    </row>
    <row r="40" spans="1:5" ht="12.75" customHeight="1" x14ac:dyDescent="0.2">
      <c r="A40" s="617" t="s">
        <v>237</v>
      </c>
      <c r="B40" s="617"/>
      <c r="C40" s="94">
        <f>SUM(C41:C42)</f>
        <v>0</v>
      </c>
      <c r="D40" s="94">
        <f>SUM(D41:D42)</f>
        <v>0</v>
      </c>
      <c r="E40" s="98">
        <f t="shared" si="0"/>
        <v>0</v>
      </c>
    </row>
    <row r="41" spans="1:5" x14ac:dyDescent="0.2">
      <c r="A41" s="602" t="s">
        <v>45</v>
      </c>
      <c r="B41" s="602"/>
      <c r="C41" s="91"/>
      <c r="D41" s="91"/>
      <c r="E41" s="98">
        <f t="shared" si="0"/>
        <v>0</v>
      </c>
    </row>
    <row r="42" spans="1:5" x14ac:dyDescent="0.2">
      <c r="A42" s="602" t="s">
        <v>46</v>
      </c>
      <c r="B42" s="602"/>
      <c r="C42" s="91"/>
      <c r="D42" s="91"/>
      <c r="E42" s="98">
        <f t="shared" si="0"/>
        <v>0</v>
      </c>
    </row>
    <row r="43" spans="1:5" ht="24.75" customHeight="1" x14ac:dyDescent="0.2">
      <c r="A43" s="615" t="s">
        <v>239</v>
      </c>
      <c r="B43" s="616"/>
      <c r="C43" s="91">
        <f>SUM(C44)</f>
        <v>0</v>
      </c>
      <c r="D43" s="91">
        <f>SUM(D44)</f>
        <v>0</v>
      </c>
      <c r="E43" s="96">
        <f t="shared" si="0"/>
        <v>0</v>
      </c>
    </row>
    <row r="44" spans="1:5" ht="24" customHeight="1" x14ac:dyDescent="0.2">
      <c r="A44" s="81" t="s">
        <v>240</v>
      </c>
      <c r="B44" s="82"/>
      <c r="C44" s="91">
        <f>SUM(C45:C46)</f>
        <v>0</v>
      </c>
      <c r="D44" s="91">
        <f>SUM(D45:D46)</f>
        <v>0</v>
      </c>
      <c r="E44" s="96">
        <f t="shared" si="0"/>
        <v>0</v>
      </c>
    </row>
    <row r="45" spans="1:5" ht="12.75" customHeight="1" x14ac:dyDescent="0.2">
      <c r="A45" s="55" t="s">
        <v>227</v>
      </c>
      <c r="B45" s="82"/>
      <c r="C45" s="91"/>
      <c r="D45" s="91"/>
      <c r="E45" s="98">
        <f t="shared" si="0"/>
        <v>0</v>
      </c>
    </row>
    <row r="46" spans="1:5" ht="12.75" customHeight="1" x14ac:dyDescent="0.2">
      <c r="A46" s="55" t="s">
        <v>236</v>
      </c>
      <c r="B46" s="82"/>
      <c r="C46" s="91"/>
      <c r="D46" s="91"/>
      <c r="E46" s="98">
        <f t="shared" si="0"/>
        <v>0</v>
      </c>
    </row>
    <row r="47" spans="1:5" ht="12.75" customHeight="1" x14ac:dyDescent="0.2">
      <c r="A47" s="81"/>
      <c r="B47" s="82"/>
      <c r="C47" s="91"/>
      <c r="D47" s="91"/>
      <c r="E47" s="98"/>
    </row>
    <row r="48" spans="1:5" x14ac:dyDescent="0.2">
      <c r="A48" s="604" t="s">
        <v>204</v>
      </c>
      <c r="B48" s="604"/>
      <c r="C48" s="94">
        <f>SUM(C8,C17,C26,C32)</f>
        <v>16651</v>
      </c>
      <c r="D48" s="94">
        <f>SUM(D8,D17,D26,D32)</f>
        <v>4500</v>
      </c>
      <c r="E48" s="96">
        <f t="shared" si="0"/>
        <v>21151</v>
      </c>
    </row>
    <row r="49" spans="1:5" x14ac:dyDescent="0.2">
      <c r="A49" s="61"/>
      <c r="B49" s="61"/>
      <c r="C49" s="87"/>
      <c r="D49" s="87"/>
      <c r="E49" s="98"/>
    </row>
    <row r="50" spans="1:5" x14ac:dyDescent="0.2">
      <c r="A50" s="79" t="s">
        <v>62</v>
      </c>
      <c r="B50" s="88"/>
      <c r="C50" s="91">
        <v>486803</v>
      </c>
      <c r="D50" s="91"/>
      <c r="E50" s="96">
        <f t="shared" si="0"/>
        <v>486803</v>
      </c>
    </row>
    <row r="51" spans="1:5" x14ac:dyDescent="0.2">
      <c r="A51" s="61"/>
      <c r="B51" s="61"/>
      <c r="C51" s="87"/>
      <c r="D51" s="87"/>
      <c r="E51" s="98"/>
    </row>
    <row r="52" spans="1:5" x14ac:dyDescent="0.2">
      <c r="A52" s="79" t="s">
        <v>134</v>
      </c>
      <c r="B52" s="88"/>
      <c r="C52" s="94">
        <f>SUM(C48+C50)</f>
        <v>503454</v>
      </c>
      <c r="D52" s="94">
        <f>SUM(D48+D50)</f>
        <v>4500</v>
      </c>
      <c r="E52" s="96">
        <f t="shared" si="0"/>
        <v>507954</v>
      </c>
    </row>
  </sheetData>
  <mergeCells count="34">
    <mergeCell ref="A42:B42"/>
    <mergeCell ref="A43:B43"/>
    <mergeCell ref="A48:B48"/>
    <mergeCell ref="A36:B36"/>
    <mergeCell ref="A37:B37"/>
    <mergeCell ref="A38:B38"/>
    <mergeCell ref="A39:B39"/>
    <mergeCell ref="A40:B40"/>
    <mergeCell ref="A41:B41"/>
    <mergeCell ref="A30:B30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14:B14"/>
    <mergeCell ref="A1:E1"/>
    <mergeCell ref="A3:E3"/>
    <mergeCell ref="A5:B7"/>
    <mergeCell ref="C5:D5"/>
    <mergeCell ref="E5:E7"/>
    <mergeCell ref="A8:B8"/>
    <mergeCell ref="A9:B9"/>
    <mergeCell ref="A10:B10"/>
    <mergeCell ref="A11:B11"/>
    <mergeCell ref="A12:B12"/>
    <mergeCell ref="A13:B13"/>
    <mergeCell ref="A2:E2"/>
  </mergeCells>
  <pageMargins left="0.25" right="0.25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7"/>
  <sheetViews>
    <sheetView view="pageLayout" topLeftCell="A10" zoomScaleNormal="100" workbookViewId="0">
      <selection activeCell="C1" sqref="C1:Z1"/>
    </sheetView>
  </sheetViews>
  <sheetFormatPr defaultRowHeight="12.75" x14ac:dyDescent="0.2"/>
  <cols>
    <col min="1" max="1" width="41.28515625" style="247" customWidth="1"/>
    <col min="2" max="2" width="10" style="247" hidden="1" customWidth="1"/>
    <col min="3" max="20" width="10.7109375" style="247" customWidth="1"/>
    <col min="21" max="22" width="12" style="247" customWidth="1"/>
    <col min="23" max="24" width="10.7109375" style="247" customWidth="1"/>
    <col min="25" max="25" width="11.5703125" style="247" customWidth="1"/>
    <col min="26" max="26" width="10.140625" style="247" customWidth="1"/>
    <col min="27" max="27" width="12.85546875" style="247" customWidth="1"/>
    <col min="28" max="256" width="9.140625" style="247"/>
    <col min="257" max="257" width="41.28515625" style="247" customWidth="1"/>
    <col min="258" max="258" width="0" style="247" hidden="1" customWidth="1"/>
    <col min="259" max="276" width="10.7109375" style="247" customWidth="1"/>
    <col min="277" max="278" width="12" style="247" customWidth="1"/>
    <col min="279" max="280" width="10.7109375" style="247" customWidth="1"/>
    <col min="281" max="281" width="11.5703125" style="247" customWidth="1"/>
    <col min="282" max="282" width="10.140625" style="247" customWidth="1"/>
    <col min="283" max="283" width="12.85546875" style="247" customWidth="1"/>
    <col min="284" max="512" width="9.140625" style="247"/>
    <col min="513" max="513" width="41.28515625" style="247" customWidth="1"/>
    <col min="514" max="514" width="0" style="247" hidden="1" customWidth="1"/>
    <col min="515" max="532" width="10.7109375" style="247" customWidth="1"/>
    <col min="533" max="534" width="12" style="247" customWidth="1"/>
    <col min="535" max="536" width="10.7109375" style="247" customWidth="1"/>
    <col min="537" max="537" width="11.5703125" style="247" customWidth="1"/>
    <col min="538" max="538" width="10.140625" style="247" customWidth="1"/>
    <col min="539" max="539" width="12.85546875" style="247" customWidth="1"/>
    <col min="540" max="768" width="9.140625" style="247"/>
    <col min="769" max="769" width="41.28515625" style="247" customWidth="1"/>
    <col min="770" max="770" width="0" style="247" hidden="1" customWidth="1"/>
    <col min="771" max="788" width="10.7109375" style="247" customWidth="1"/>
    <col min="789" max="790" width="12" style="247" customWidth="1"/>
    <col min="791" max="792" width="10.7109375" style="247" customWidth="1"/>
    <col min="793" max="793" width="11.5703125" style="247" customWidth="1"/>
    <col min="794" max="794" width="10.140625" style="247" customWidth="1"/>
    <col min="795" max="795" width="12.85546875" style="247" customWidth="1"/>
    <col min="796" max="1024" width="9.140625" style="247"/>
    <col min="1025" max="1025" width="41.28515625" style="247" customWidth="1"/>
    <col min="1026" max="1026" width="0" style="247" hidden="1" customWidth="1"/>
    <col min="1027" max="1044" width="10.7109375" style="247" customWidth="1"/>
    <col min="1045" max="1046" width="12" style="247" customWidth="1"/>
    <col min="1047" max="1048" width="10.7109375" style="247" customWidth="1"/>
    <col min="1049" max="1049" width="11.5703125" style="247" customWidth="1"/>
    <col min="1050" max="1050" width="10.140625" style="247" customWidth="1"/>
    <col min="1051" max="1051" width="12.85546875" style="247" customWidth="1"/>
    <col min="1052" max="1280" width="9.140625" style="247"/>
    <col min="1281" max="1281" width="41.28515625" style="247" customWidth="1"/>
    <col min="1282" max="1282" width="0" style="247" hidden="1" customWidth="1"/>
    <col min="1283" max="1300" width="10.7109375" style="247" customWidth="1"/>
    <col min="1301" max="1302" width="12" style="247" customWidth="1"/>
    <col min="1303" max="1304" width="10.7109375" style="247" customWidth="1"/>
    <col min="1305" max="1305" width="11.5703125" style="247" customWidth="1"/>
    <col min="1306" max="1306" width="10.140625" style="247" customWidth="1"/>
    <col min="1307" max="1307" width="12.85546875" style="247" customWidth="1"/>
    <col min="1308" max="1536" width="9.140625" style="247"/>
    <col min="1537" max="1537" width="41.28515625" style="247" customWidth="1"/>
    <col min="1538" max="1538" width="0" style="247" hidden="1" customWidth="1"/>
    <col min="1539" max="1556" width="10.7109375" style="247" customWidth="1"/>
    <col min="1557" max="1558" width="12" style="247" customWidth="1"/>
    <col min="1559" max="1560" width="10.7109375" style="247" customWidth="1"/>
    <col min="1561" max="1561" width="11.5703125" style="247" customWidth="1"/>
    <col min="1562" max="1562" width="10.140625" style="247" customWidth="1"/>
    <col min="1563" max="1563" width="12.85546875" style="247" customWidth="1"/>
    <col min="1564" max="1792" width="9.140625" style="247"/>
    <col min="1793" max="1793" width="41.28515625" style="247" customWidth="1"/>
    <col min="1794" max="1794" width="0" style="247" hidden="1" customWidth="1"/>
    <col min="1795" max="1812" width="10.7109375" style="247" customWidth="1"/>
    <col min="1813" max="1814" width="12" style="247" customWidth="1"/>
    <col min="1815" max="1816" width="10.7109375" style="247" customWidth="1"/>
    <col min="1817" max="1817" width="11.5703125" style="247" customWidth="1"/>
    <col min="1818" max="1818" width="10.140625" style="247" customWidth="1"/>
    <col min="1819" max="1819" width="12.85546875" style="247" customWidth="1"/>
    <col min="1820" max="2048" width="9.140625" style="247"/>
    <col min="2049" max="2049" width="41.28515625" style="247" customWidth="1"/>
    <col min="2050" max="2050" width="0" style="247" hidden="1" customWidth="1"/>
    <col min="2051" max="2068" width="10.7109375" style="247" customWidth="1"/>
    <col min="2069" max="2070" width="12" style="247" customWidth="1"/>
    <col min="2071" max="2072" width="10.7109375" style="247" customWidth="1"/>
    <col min="2073" max="2073" width="11.5703125" style="247" customWidth="1"/>
    <col min="2074" max="2074" width="10.140625" style="247" customWidth="1"/>
    <col min="2075" max="2075" width="12.85546875" style="247" customWidth="1"/>
    <col min="2076" max="2304" width="9.140625" style="247"/>
    <col min="2305" max="2305" width="41.28515625" style="247" customWidth="1"/>
    <col min="2306" max="2306" width="0" style="247" hidden="1" customWidth="1"/>
    <col min="2307" max="2324" width="10.7109375" style="247" customWidth="1"/>
    <col min="2325" max="2326" width="12" style="247" customWidth="1"/>
    <col min="2327" max="2328" width="10.7109375" style="247" customWidth="1"/>
    <col min="2329" max="2329" width="11.5703125" style="247" customWidth="1"/>
    <col min="2330" max="2330" width="10.140625" style="247" customWidth="1"/>
    <col min="2331" max="2331" width="12.85546875" style="247" customWidth="1"/>
    <col min="2332" max="2560" width="9.140625" style="247"/>
    <col min="2561" max="2561" width="41.28515625" style="247" customWidth="1"/>
    <col min="2562" max="2562" width="0" style="247" hidden="1" customWidth="1"/>
    <col min="2563" max="2580" width="10.7109375" style="247" customWidth="1"/>
    <col min="2581" max="2582" width="12" style="247" customWidth="1"/>
    <col min="2583" max="2584" width="10.7109375" style="247" customWidth="1"/>
    <col min="2585" max="2585" width="11.5703125" style="247" customWidth="1"/>
    <col min="2586" max="2586" width="10.140625" style="247" customWidth="1"/>
    <col min="2587" max="2587" width="12.85546875" style="247" customWidth="1"/>
    <col min="2588" max="2816" width="9.140625" style="247"/>
    <col min="2817" max="2817" width="41.28515625" style="247" customWidth="1"/>
    <col min="2818" max="2818" width="0" style="247" hidden="1" customWidth="1"/>
    <col min="2819" max="2836" width="10.7109375" style="247" customWidth="1"/>
    <col min="2837" max="2838" width="12" style="247" customWidth="1"/>
    <col min="2839" max="2840" width="10.7109375" style="247" customWidth="1"/>
    <col min="2841" max="2841" width="11.5703125" style="247" customWidth="1"/>
    <col min="2842" max="2842" width="10.140625" style="247" customWidth="1"/>
    <col min="2843" max="2843" width="12.85546875" style="247" customWidth="1"/>
    <col min="2844" max="3072" width="9.140625" style="247"/>
    <col min="3073" max="3073" width="41.28515625" style="247" customWidth="1"/>
    <col min="3074" max="3074" width="0" style="247" hidden="1" customWidth="1"/>
    <col min="3075" max="3092" width="10.7109375" style="247" customWidth="1"/>
    <col min="3093" max="3094" width="12" style="247" customWidth="1"/>
    <col min="3095" max="3096" width="10.7109375" style="247" customWidth="1"/>
    <col min="3097" max="3097" width="11.5703125" style="247" customWidth="1"/>
    <col min="3098" max="3098" width="10.140625" style="247" customWidth="1"/>
    <col min="3099" max="3099" width="12.85546875" style="247" customWidth="1"/>
    <col min="3100" max="3328" width="9.140625" style="247"/>
    <col min="3329" max="3329" width="41.28515625" style="247" customWidth="1"/>
    <col min="3330" max="3330" width="0" style="247" hidden="1" customWidth="1"/>
    <col min="3331" max="3348" width="10.7109375" style="247" customWidth="1"/>
    <col min="3349" max="3350" width="12" style="247" customWidth="1"/>
    <col min="3351" max="3352" width="10.7109375" style="247" customWidth="1"/>
    <col min="3353" max="3353" width="11.5703125" style="247" customWidth="1"/>
    <col min="3354" max="3354" width="10.140625" style="247" customWidth="1"/>
    <col min="3355" max="3355" width="12.85546875" style="247" customWidth="1"/>
    <col min="3356" max="3584" width="9.140625" style="247"/>
    <col min="3585" max="3585" width="41.28515625" style="247" customWidth="1"/>
    <col min="3586" max="3586" width="0" style="247" hidden="1" customWidth="1"/>
    <col min="3587" max="3604" width="10.7109375" style="247" customWidth="1"/>
    <col min="3605" max="3606" width="12" style="247" customWidth="1"/>
    <col min="3607" max="3608" width="10.7109375" style="247" customWidth="1"/>
    <col min="3609" max="3609" width="11.5703125" style="247" customWidth="1"/>
    <col min="3610" max="3610" width="10.140625" style="247" customWidth="1"/>
    <col min="3611" max="3611" width="12.85546875" style="247" customWidth="1"/>
    <col min="3612" max="3840" width="9.140625" style="247"/>
    <col min="3841" max="3841" width="41.28515625" style="247" customWidth="1"/>
    <col min="3842" max="3842" width="0" style="247" hidden="1" customWidth="1"/>
    <col min="3843" max="3860" width="10.7109375" style="247" customWidth="1"/>
    <col min="3861" max="3862" width="12" style="247" customWidth="1"/>
    <col min="3863" max="3864" width="10.7109375" style="247" customWidth="1"/>
    <col min="3865" max="3865" width="11.5703125" style="247" customWidth="1"/>
    <col min="3866" max="3866" width="10.140625" style="247" customWidth="1"/>
    <col min="3867" max="3867" width="12.85546875" style="247" customWidth="1"/>
    <col min="3868" max="4096" width="9.140625" style="247"/>
    <col min="4097" max="4097" width="41.28515625" style="247" customWidth="1"/>
    <col min="4098" max="4098" width="0" style="247" hidden="1" customWidth="1"/>
    <col min="4099" max="4116" width="10.7109375" style="247" customWidth="1"/>
    <col min="4117" max="4118" width="12" style="247" customWidth="1"/>
    <col min="4119" max="4120" width="10.7109375" style="247" customWidth="1"/>
    <col min="4121" max="4121" width="11.5703125" style="247" customWidth="1"/>
    <col min="4122" max="4122" width="10.140625" style="247" customWidth="1"/>
    <col min="4123" max="4123" width="12.85546875" style="247" customWidth="1"/>
    <col min="4124" max="4352" width="9.140625" style="247"/>
    <col min="4353" max="4353" width="41.28515625" style="247" customWidth="1"/>
    <col min="4354" max="4354" width="0" style="247" hidden="1" customWidth="1"/>
    <col min="4355" max="4372" width="10.7109375" style="247" customWidth="1"/>
    <col min="4373" max="4374" width="12" style="247" customWidth="1"/>
    <col min="4375" max="4376" width="10.7109375" style="247" customWidth="1"/>
    <col min="4377" max="4377" width="11.5703125" style="247" customWidth="1"/>
    <col min="4378" max="4378" width="10.140625" style="247" customWidth="1"/>
    <col min="4379" max="4379" width="12.85546875" style="247" customWidth="1"/>
    <col min="4380" max="4608" width="9.140625" style="247"/>
    <col min="4609" max="4609" width="41.28515625" style="247" customWidth="1"/>
    <col min="4610" max="4610" width="0" style="247" hidden="1" customWidth="1"/>
    <col min="4611" max="4628" width="10.7109375" style="247" customWidth="1"/>
    <col min="4629" max="4630" width="12" style="247" customWidth="1"/>
    <col min="4631" max="4632" width="10.7109375" style="247" customWidth="1"/>
    <col min="4633" max="4633" width="11.5703125" style="247" customWidth="1"/>
    <col min="4634" max="4634" width="10.140625" style="247" customWidth="1"/>
    <col min="4635" max="4635" width="12.85546875" style="247" customWidth="1"/>
    <col min="4636" max="4864" width="9.140625" style="247"/>
    <col min="4865" max="4865" width="41.28515625" style="247" customWidth="1"/>
    <col min="4866" max="4866" width="0" style="247" hidden="1" customWidth="1"/>
    <col min="4867" max="4884" width="10.7109375" style="247" customWidth="1"/>
    <col min="4885" max="4886" width="12" style="247" customWidth="1"/>
    <col min="4887" max="4888" width="10.7109375" style="247" customWidth="1"/>
    <col min="4889" max="4889" width="11.5703125" style="247" customWidth="1"/>
    <col min="4890" max="4890" width="10.140625" style="247" customWidth="1"/>
    <col min="4891" max="4891" width="12.85546875" style="247" customWidth="1"/>
    <col min="4892" max="5120" width="9.140625" style="247"/>
    <col min="5121" max="5121" width="41.28515625" style="247" customWidth="1"/>
    <col min="5122" max="5122" width="0" style="247" hidden="1" customWidth="1"/>
    <col min="5123" max="5140" width="10.7109375" style="247" customWidth="1"/>
    <col min="5141" max="5142" width="12" style="247" customWidth="1"/>
    <col min="5143" max="5144" width="10.7109375" style="247" customWidth="1"/>
    <col min="5145" max="5145" width="11.5703125" style="247" customWidth="1"/>
    <col min="5146" max="5146" width="10.140625" style="247" customWidth="1"/>
    <col min="5147" max="5147" width="12.85546875" style="247" customWidth="1"/>
    <col min="5148" max="5376" width="9.140625" style="247"/>
    <col min="5377" max="5377" width="41.28515625" style="247" customWidth="1"/>
    <col min="5378" max="5378" width="0" style="247" hidden="1" customWidth="1"/>
    <col min="5379" max="5396" width="10.7109375" style="247" customWidth="1"/>
    <col min="5397" max="5398" width="12" style="247" customWidth="1"/>
    <col min="5399" max="5400" width="10.7109375" style="247" customWidth="1"/>
    <col min="5401" max="5401" width="11.5703125" style="247" customWidth="1"/>
    <col min="5402" max="5402" width="10.140625" style="247" customWidth="1"/>
    <col min="5403" max="5403" width="12.85546875" style="247" customWidth="1"/>
    <col min="5404" max="5632" width="9.140625" style="247"/>
    <col min="5633" max="5633" width="41.28515625" style="247" customWidth="1"/>
    <col min="5634" max="5634" width="0" style="247" hidden="1" customWidth="1"/>
    <col min="5635" max="5652" width="10.7109375" style="247" customWidth="1"/>
    <col min="5653" max="5654" width="12" style="247" customWidth="1"/>
    <col min="5655" max="5656" width="10.7109375" style="247" customWidth="1"/>
    <col min="5657" max="5657" width="11.5703125" style="247" customWidth="1"/>
    <col min="5658" max="5658" width="10.140625" style="247" customWidth="1"/>
    <col min="5659" max="5659" width="12.85546875" style="247" customWidth="1"/>
    <col min="5660" max="5888" width="9.140625" style="247"/>
    <col min="5889" max="5889" width="41.28515625" style="247" customWidth="1"/>
    <col min="5890" max="5890" width="0" style="247" hidden="1" customWidth="1"/>
    <col min="5891" max="5908" width="10.7109375" style="247" customWidth="1"/>
    <col min="5909" max="5910" width="12" style="247" customWidth="1"/>
    <col min="5911" max="5912" width="10.7109375" style="247" customWidth="1"/>
    <col min="5913" max="5913" width="11.5703125" style="247" customWidth="1"/>
    <col min="5914" max="5914" width="10.140625" style="247" customWidth="1"/>
    <col min="5915" max="5915" width="12.85546875" style="247" customWidth="1"/>
    <col min="5916" max="6144" width="9.140625" style="247"/>
    <col min="6145" max="6145" width="41.28515625" style="247" customWidth="1"/>
    <col min="6146" max="6146" width="0" style="247" hidden="1" customWidth="1"/>
    <col min="6147" max="6164" width="10.7109375" style="247" customWidth="1"/>
    <col min="6165" max="6166" width="12" style="247" customWidth="1"/>
    <col min="6167" max="6168" width="10.7109375" style="247" customWidth="1"/>
    <col min="6169" max="6169" width="11.5703125" style="247" customWidth="1"/>
    <col min="6170" max="6170" width="10.140625" style="247" customWidth="1"/>
    <col min="6171" max="6171" width="12.85546875" style="247" customWidth="1"/>
    <col min="6172" max="6400" width="9.140625" style="247"/>
    <col min="6401" max="6401" width="41.28515625" style="247" customWidth="1"/>
    <col min="6402" max="6402" width="0" style="247" hidden="1" customWidth="1"/>
    <col min="6403" max="6420" width="10.7109375" style="247" customWidth="1"/>
    <col min="6421" max="6422" width="12" style="247" customWidth="1"/>
    <col min="6423" max="6424" width="10.7109375" style="247" customWidth="1"/>
    <col min="6425" max="6425" width="11.5703125" style="247" customWidth="1"/>
    <col min="6426" max="6426" width="10.140625" style="247" customWidth="1"/>
    <col min="6427" max="6427" width="12.85546875" style="247" customWidth="1"/>
    <col min="6428" max="6656" width="9.140625" style="247"/>
    <col min="6657" max="6657" width="41.28515625" style="247" customWidth="1"/>
    <col min="6658" max="6658" width="0" style="247" hidden="1" customWidth="1"/>
    <col min="6659" max="6676" width="10.7109375" style="247" customWidth="1"/>
    <col min="6677" max="6678" width="12" style="247" customWidth="1"/>
    <col min="6679" max="6680" width="10.7109375" style="247" customWidth="1"/>
    <col min="6681" max="6681" width="11.5703125" style="247" customWidth="1"/>
    <col min="6682" max="6682" width="10.140625" style="247" customWidth="1"/>
    <col min="6683" max="6683" width="12.85546875" style="247" customWidth="1"/>
    <col min="6684" max="6912" width="9.140625" style="247"/>
    <col min="6913" max="6913" width="41.28515625" style="247" customWidth="1"/>
    <col min="6914" max="6914" width="0" style="247" hidden="1" customWidth="1"/>
    <col min="6915" max="6932" width="10.7109375" style="247" customWidth="1"/>
    <col min="6933" max="6934" width="12" style="247" customWidth="1"/>
    <col min="6935" max="6936" width="10.7109375" style="247" customWidth="1"/>
    <col min="6937" max="6937" width="11.5703125" style="247" customWidth="1"/>
    <col min="6938" max="6938" width="10.140625" style="247" customWidth="1"/>
    <col min="6939" max="6939" width="12.85546875" style="247" customWidth="1"/>
    <col min="6940" max="7168" width="9.140625" style="247"/>
    <col min="7169" max="7169" width="41.28515625" style="247" customWidth="1"/>
    <col min="7170" max="7170" width="0" style="247" hidden="1" customWidth="1"/>
    <col min="7171" max="7188" width="10.7109375" style="247" customWidth="1"/>
    <col min="7189" max="7190" width="12" style="247" customWidth="1"/>
    <col min="7191" max="7192" width="10.7109375" style="247" customWidth="1"/>
    <col min="7193" max="7193" width="11.5703125" style="247" customWidth="1"/>
    <col min="7194" max="7194" width="10.140625" style="247" customWidth="1"/>
    <col min="7195" max="7195" width="12.85546875" style="247" customWidth="1"/>
    <col min="7196" max="7424" width="9.140625" style="247"/>
    <col min="7425" max="7425" width="41.28515625" style="247" customWidth="1"/>
    <col min="7426" max="7426" width="0" style="247" hidden="1" customWidth="1"/>
    <col min="7427" max="7444" width="10.7109375" style="247" customWidth="1"/>
    <col min="7445" max="7446" width="12" style="247" customWidth="1"/>
    <col min="7447" max="7448" width="10.7109375" style="247" customWidth="1"/>
    <col min="7449" max="7449" width="11.5703125" style="247" customWidth="1"/>
    <col min="7450" max="7450" width="10.140625" style="247" customWidth="1"/>
    <col min="7451" max="7451" width="12.85546875" style="247" customWidth="1"/>
    <col min="7452" max="7680" width="9.140625" style="247"/>
    <col min="7681" max="7681" width="41.28515625" style="247" customWidth="1"/>
    <col min="7682" max="7682" width="0" style="247" hidden="1" customWidth="1"/>
    <col min="7683" max="7700" width="10.7109375" style="247" customWidth="1"/>
    <col min="7701" max="7702" width="12" style="247" customWidth="1"/>
    <col min="7703" max="7704" width="10.7109375" style="247" customWidth="1"/>
    <col min="7705" max="7705" width="11.5703125" style="247" customWidth="1"/>
    <col min="7706" max="7706" width="10.140625" style="247" customWidth="1"/>
    <col min="7707" max="7707" width="12.85546875" style="247" customWidth="1"/>
    <col min="7708" max="7936" width="9.140625" style="247"/>
    <col min="7937" max="7937" width="41.28515625" style="247" customWidth="1"/>
    <col min="7938" max="7938" width="0" style="247" hidden="1" customWidth="1"/>
    <col min="7939" max="7956" width="10.7109375" style="247" customWidth="1"/>
    <col min="7957" max="7958" width="12" style="247" customWidth="1"/>
    <col min="7959" max="7960" width="10.7109375" style="247" customWidth="1"/>
    <col min="7961" max="7961" width="11.5703125" style="247" customWidth="1"/>
    <col min="7962" max="7962" width="10.140625" style="247" customWidth="1"/>
    <col min="7963" max="7963" width="12.85546875" style="247" customWidth="1"/>
    <col min="7964" max="8192" width="9.140625" style="247"/>
    <col min="8193" max="8193" width="41.28515625" style="247" customWidth="1"/>
    <col min="8194" max="8194" width="0" style="247" hidden="1" customWidth="1"/>
    <col min="8195" max="8212" width="10.7109375" style="247" customWidth="1"/>
    <col min="8213" max="8214" width="12" style="247" customWidth="1"/>
    <col min="8215" max="8216" width="10.7109375" style="247" customWidth="1"/>
    <col min="8217" max="8217" width="11.5703125" style="247" customWidth="1"/>
    <col min="8218" max="8218" width="10.140625" style="247" customWidth="1"/>
    <col min="8219" max="8219" width="12.85546875" style="247" customWidth="1"/>
    <col min="8220" max="8448" width="9.140625" style="247"/>
    <col min="8449" max="8449" width="41.28515625" style="247" customWidth="1"/>
    <col min="8450" max="8450" width="0" style="247" hidden="1" customWidth="1"/>
    <col min="8451" max="8468" width="10.7109375" style="247" customWidth="1"/>
    <col min="8469" max="8470" width="12" style="247" customWidth="1"/>
    <col min="8471" max="8472" width="10.7109375" style="247" customWidth="1"/>
    <col min="8473" max="8473" width="11.5703125" style="247" customWidth="1"/>
    <col min="8474" max="8474" width="10.140625" style="247" customWidth="1"/>
    <col min="8475" max="8475" width="12.85546875" style="247" customWidth="1"/>
    <col min="8476" max="8704" width="9.140625" style="247"/>
    <col min="8705" max="8705" width="41.28515625" style="247" customWidth="1"/>
    <col min="8706" max="8706" width="0" style="247" hidden="1" customWidth="1"/>
    <col min="8707" max="8724" width="10.7109375" style="247" customWidth="1"/>
    <col min="8725" max="8726" width="12" style="247" customWidth="1"/>
    <col min="8727" max="8728" width="10.7109375" style="247" customWidth="1"/>
    <col min="8729" max="8729" width="11.5703125" style="247" customWidth="1"/>
    <col min="8730" max="8730" width="10.140625" style="247" customWidth="1"/>
    <col min="8731" max="8731" width="12.85546875" style="247" customWidth="1"/>
    <col min="8732" max="8960" width="9.140625" style="247"/>
    <col min="8961" max="8961" width="41.28515625" style="247" customWidth="1"/>
    <col min="8962" max="8962" width="0" style="247" hidden="1" customWidth="1"/>
    <col min="8963" max="8980" width="10.7109375" style="247" customWidth="1"/>
    <col min="8981" max="8982" width="12" style="247" customWidth="1"/>
    <col min="8983" max="8984" width="10.7109375" style="247" customWidth="1"/>
    <col min="8985" max="8985" width="11.5703125" style="247" customWidth="1"/>
    <col min="8986" max="8986" width="10.140625" style="247" customWidth="1"/>
    <col min="8987" max="8987" width="12.85546875" style="247" customWidth="1"/>
    <col min="8988" max="9216" width="9.140625" style="247"/>
    <col min="9217" max="9217" width="41.28515625" style="247" customWidth="1"/>
    <col min="9218" max="9218" width="0" style="247" hidden="1" customWidth="1"/>
    <col min="9219" max="9236" width="10.7109375" style="247" customWidth="1"/>
    <col min="9237" max="9238" width="12" style="247" customWidth="1"/>
    <col min="9239" max="9240" width="10.7109375" style="247" customWidth="1"/>
    <col min="9241" max="9241" width="11.5703125" style="247" customWidth="1"/>
    <col min="9242" max="9242" width="10.140625" style="247" customWidth="1"/>
    <col min="9243" max="9243" width="12.85546875" style="247" customWidth="1"/>
    <col min="9244" max="9472" width="9.140625" style="247"/>
    <col min="9473" max="9473" width="41.28515625" style="247" customWidth="1"/>
    <col min="9474" max="9474" width="0" style="247" hidden="1" customWidth="1"/>
    <col min="9475" max="9492" width="10.7109375" style="247" customWidth="1"/>
    <col min="9493" max="9494" width="12" style="247" customWidth="1"/>
    <col min="9495" max="9496" width="10.7109375" style="247" customWidth="1"/>
    <col min="9497" max="9497" width="11.5703125" style="247" customWidth="1"/>
    <col min="9498" max="9498" width="10.140625" style="247" customWidth="1"/>
    <col min="9499" max="9499" width="12.85546875" style="247" customWidth="1"/>
    <col min="9500" max="9728" width="9.140625" style="247"/>
    <col min="9729" max="9729" width="41.28515625" style="247" customWidth="1"/>
    <col min="9730" max="9730" width="0" style="247" hidden="1" customWidth="1"/>
    <col min="9731" max="9748" width="10.7109375" style="247" customWidth="1"/>
    <col min="9749" max="9750" width="12" style="247" customWidth="1"/>
    <col min="9751" max="9752" width="10.7109375" style="247" customWidth="1"/>
    <col min="9753" max="9753" width="11.5703125" style="247" customWidth="1"/>
    <col min="9754" max="9754" width="10.140625" style="247" customWidth="1"/>
    <col min="9755" max="9755" width="12.85546875" style="247" customWidth="1"/>
    <col min="9756" max="9984" width="9.140625" style="247"/>
    <col min="9985" max="9985" width="41.28515625" style="247" customWidth="1"/>
    <col min="9986" max="9986" width="0" style="247" hidden="1" customWidth="1"/>
    <col min="9987" max="10004" width="10.7109375" style="247" customWidth="1"/>
    <col min="10005" max="10006" width="12" style="247" customWidth="1"/>
    <col min="10007" max="10008" width="10.7109375" style="247" customWidth="1"/>
    <col min="10009" max="10009" width="11.5703125" style="247" customWidth="1"/>
    <col min="10010" max="10010" width="10.140625" style="247" customWidth="1"/>
    <col min="10011" max="10011" width="12.85546875" style="247" customWidth="1"/>
    <col min="10012" max="10240" width="9.140625" style="247"/>
    <col min="10241" max="10241" width="41.28515625" style="247" customWidth="1"/>
    <col min="10242" max="10242" width="0" style="247" hidden="1" customWidth="1"/>
    <col min="10243" max="10260" width="10.7109375" style="247" customWidth="1"/>
    <col min="10261" max="10262" width="12" style="247" customWidth="1"/>
    <col min="10263" max="10264" width="10.7109375" style="247" customWidth="1"/>
    <col min="10265" max="10265" width="11.5703125" style="247" customWidth="1"/>
    <col min="10266" max="10266" width="10.140625" style="247" customWidth="1"/>
    <col min="10267" max="10267" width="12.85546875" style="247" customWidth="1"/>
    <col min="10268" max="10496" width="9.140625" style="247"/>
    <col min="10497" max="10497" width="41.28515625" style="247" customWidth="1"/>
    <col min="10498" max="10498" width="0" style="247" hidden="1" customWidth="1"/>
    <col min="10499" max="10516" width="10.7109375" style="247" customWidth="1"/>
    <col min="10517" max="10518" width="12" style="247" customWidth="1"/>
    <col min="10519" max="10520" width="10.7109375" style="247" customWidth="1"/>
    <col min="10521" max="10521" width="11.5703125" style="247" customWidth="1"/>
    <col min="10522" max="10522" width="10.140625" style="247" customWidth="1"/>
    <col min="10523" max="10523" width="12.85546875" style="247" customWidth="1"/>
    <col min="10524" max="10752" width="9.140625" style="247"/>
    <col min="10753" max="10753" width="41.28515625" style="247" customWidth="1"/>
    <col min="10754" max="10754" width="0" style="247" hidden="1" customWidth="1"/>
    <col min="10755" max="10772" width="10.7109375" style="247" customWidth="1"/>
    <col min="10773" max="10774" width="12" style="247" customWidth="1"/>
    <col min="10775" max="10776" width="10.7109375" style="247" customWidth="1"/>
    <col min="10777" max="10777" width="11.5703125" style="247" customWidth="1"/>
    <col min="10778" max="10778" width="10.140625" style="247" customWidth="1"/>
    <col min="10779" max="10779" width="12.85546875" style="247" customWidth="1"/>
    <col min="10780" max="11008" width="9.140625" style="247"/>
    <col min="11009" max="11009" width="41.28515625" style="247" customWidth="1"/>
    <col min="11010" max="11010" width="0" style="247" hidden="1" customWidth="1"/>
    <col min="11011" max="11028" width="10.7109375" style="247" customWidth="1"/>
    <col min="11029" max="11030" width="12" style="247" customWidth="1"/>
    <col min="11031" max="11032" width="10.7109375" style="247" customWidth="1"/>
    <col min="11033" max="11033" width="11.5703125" style="247" customWidth="1"/>
    <col min="11034" max="11034" width="10.140625" style="247" customWidth="1"/>
    <col min="11035" max="11035" width="12.85546875" style="247" customWidth="1"/>
    <col min="11036" max="11264" width="9.140625" style="247"/>
    <col min="11265" max="11265" width="41.28515625" style="247" customWidth="1"/>
    <col min="11266" max="11266" width="0" style="247" hidden="1" customWidth="1"/>
    <col min="11267" max="11284" width="10.7109375" style="247" customWidth="1"/>
    <col min="11285" max="11286" width="12" style="247" customWidth="1"/>
    <col min="11287" max="11288" width="10.7109375" style="247" customWidth="1"/>
    <col min="11289" max="11289" width="11.5703125" style="247" customWidth="1"/>
    <col min="11290" max="11290" width="10.140625" style="247" customWidth="1"/>
    <col min="11291" max="11291" width="12.85546875" style="247" customWidth="1"/>
    <col min="11292" max="11520" width="9.140625" style="247"/>
    <col min="11521" max="11521" width="41.28515625" style="247" customWidth="1"/>
    <col min="11522" max="11522" width="0" style="247" hidden="1" customWidth="1"/>
    <col min="11523" max="11540" width="10.7109375" style="247" customWidth="1"/>
    <col min="11541" max="11542" width="12" style="247" customWidth="1"/>
    <col min="11543" max="11544" width="10.7109375" style="247" customWidth="1"/>
    <col min="11545" max="11545" width="11.5703125" style="247" customWidth="1"/>
    <col min="11546" max="11546" width="10.140625" style="247" customWidth="1"/>
    <col min="11547" max="11547" width="12.85546875" style="247" customWidth="1"/>
    <col min="11548" max="11776" width="9.140625" style="247"/>
    <col min="11777" max="11777" width="41.28515625" style="247" customWidth="1"/>
    <col min="11778" max="11778" width="0" style="247" hidden="1" customWidth="1"/>
    <col min="11779" max="11796" width="10.7109375" style="247" customWidth="1"/>
    <col min="11797" max="11798" width="12" style="247" customWidth="1"/>
    <col min="11799" max="11800" width="10.7109375" style="247" customWidth="1"/>
    <col min="11801" max="11801" width="11.5703125" style="247" customWidth="1"/>
    <col min="11802" max="11802" width="10.140625" style="247" customWidth="1"/>
    <col min="11803" max="11803" width="12.85546875" style="247" customWidth="1"/>
    <col min="11804" max="12032" width="9.140625" style="247"/>
    <col min="12033" max="12033" width="41.28515625" style="247" customWidth="1"/>
    <col min="12034" max="12034" width="0" style="247" hidden="1" customWidth="1"/>
    <col min="12035" max="12052" width="10.7109375" style="247" customWidth="1"/>
    <col min="12053" max="12054" width="12" style="247" customWidth="1"/>
    <col min="12055" max="12056" width="10.7109375" style="247" customWidth="1"/>
    <col min="12057" max="12057" width="11.5703125" style="247" customWidth="1"/>
    <col min="12058" max="12058" width="10.140625" style="247" customWidth="1"/>
    <col min="12059" max="12059" width="12.85546875" style="247" customWidth="1"/>
    <col min="12060" max="12288" width="9.140625" style="247"/>
    <col min="12289" max="12289" width="41.28515625" style="247" customWidth="1"/>
    <col min="12290" max="12290" width="0" style="247" hidden="1" customWidth="1"/>
    <col min="12291" max="12308" width="10.7109375" style="247" customWidth="1"/>
    <col min="12309" max="12310" width="12" style="247" customWidth="1"/>
    <col min="12311" max="12312" width="10.7109375" style="247" customWidth="1"/>
    <col min="12313" max="12313" width="11.5703125" style="247" customWidth="1"/>
    <col min="12314" max="12314" width="10.140625" style="247" customWidth="1"/>
    <col min="12315" max="12315" width="12.85546875" style="247" customWidth="1"/>
    <col min="12316" max="12544" width="9.140625" style="247"/>
    <col min="12545" max="12545" width="41.28515625" style="247" customWidth="1"/>
    <col min="12546" max="12546" width="0" style="247" hidden="1" customWidth="1"/>
    <col min="12547" max="12564" width="10.7109375" style="247" customWidth="1"/>
    <col min="12565" max="12566" width="12" style="247" customWidth="1"/>
    <col min="12567" max="12568" width="10.7109375" style="247" customWidth="1"/>
    <col min="12569" max="12569" width="11.5703125" style="247" customWidth="1"/>
    <col min="12570" max="12570" width="10.140625" style="247" customWidth="1"/>
    <col min="12571" max="12571" width="12.85546875" style="247" customWidth="1"/>
    <col min="12572" max="12800" width="9.140625" style="247"/>
    <col min="12801" max="12801" width="41.28515625" style="247" customWidth="1"/>
    <col min="12802" max="12802" width="0" style="247" hidden="1" customWidth="1"/>
    <col min="12803" max="12820" width="10.7109375" style="247" customWidth="1"/>
    <col min="12821" max="12822" width="12" style="247" customWidth="1"/>
    <col min="12823" max="12824" width="10.7109375" style="247" customWidth="1"/>
    <col min="12825" max="12825" width="11.5703125" style="247" customWidth="1"/>
    <col min="12826" max="12826" width="10.140625" style="247" customWidth="1"/>
    <col min="12827" max="12827" width="12.85546875" style="247" customWidth="1"/>
    <col min="12828" max="13056" width="9.140625" style="247"/>
    <col min="13057" max="13057" width="41.28515625" style="247" customWidth="1"/>
    <col min="13058" max="13058" width="0" style="247" hidden="1" customWidth="1"/>
    <col min="13059" max="13076" width="10.7109375" style="247" customWidth="1"/>
    <col min="13077" max="13078" width="12" style="247" customWidth="1"/>
    <col min="13079" max="13080" width="10.7109375" style="247" customWidth="1"/>
    <col min="13081" max="13081" width="11.5703125" style="247" customWidth="1"/>
    <col min="13082" max="13082" width="10.140625" style="247" customWidth="1"/>
    <col min="13083" max="13083" width="12.85546875" style="247" customWidth="1"/>
    <col min="13084" max="13312" width="9.140625" style="247"/>
    <col min="13313" max="13313" width="41.28515625" style="247" customWidth="1"/>
    <col min="13314" max="13314" width="0" style="247" hidden="1" customWidth="1"/>
    <col min="13315" max="13332" width="10.7109375" style="247" customWidth="1"/>
    <col min="13333" max="13334" width="12" style="247" customWidth="1"/>
    <col min="13335" max="13336" width="10.7109375" style="247" customWidth="1"/>
    <col min="13337" max="13337" width="11.5703125" style="247" customWidth="1"/>
    <col min="13338" max="13338" width="10.140625" style="247" customWidth="1"/>
    <col min="13339" max="13339" width="12.85546875" style="247" customWidth="1"/>
    <col min="13340" max="13568" width="9.140625" style="247"/>
    <col min="13569" max="13569" width="41.28515625" style="247" customWidth="1"/>
    <col min="13570" max="13570" width="0" style="247" hidden="1" customWidth="1"/>
    <col min="13571" max="13588" width="10.7109375" style="247" customWidth="1"/>
    <col min="13589" max="13590" width="12" style="247" customWidth="1"/>
    <col min="13591" max="13592" width="10.7109375" style="247" customWidth="1"/>
    <col min="13593" max="13593" width="11.5703125" style="247" customWidth="1"/>
    <col min="13594" max="13594" width="10.140625" style="247" customWidth="1"/>
    <col min="13595" max="13595" width="12.85546875" style="247" customWidth="1"/>
    <col min="13596" max="13824" width="9.140625" style="247"/>
    <col min="13825" max="13825" width="41.28515625" style="247" customWidth="1"/>
    <col min="13826" max="13826" width="0" style="247" hidden="1" customWidth="1"/>
    <col min="13827" max="13844" width="10.7109375" style="247" customWidth="1"/>
    <col min="13845" max="13846" width="12" style="247" customWidth="1"/>
    <col min="13847" max="13848" width="10.7109375" style="247" customWidth="1"/>
    <col min="13849" max="13849" width="11.5703125" style="247" customWidth="1"/>
    <col min="13850" max="13850" width="10.140625" style="247" customWidth="1"/>
    <col min="13851" max="13851" width="12.85546875" style="247" customWidth="1"/>
    <col min="13852" max="14080" width="9.140625" style="247"/>
    <col min="14081" max="14081" width="41.28515625" style="247" customWidth="1"/>
    <col min="14082" max="14082" width="0" style="247" hidden="1" customWidth="1"/>
    <col min="14083" max="14100" width="10.7109375" style="247" customWidth="1"/>
    <col min="14101" max="14102" width="12" style="247" customWidth="1"/>
    <col min="14103" max="14104" width="10.7109375" style="247" customWidth="1"/>
    <col min="14105" max="14105" width="11.5703125" style="247" customWidth="1"/>
    <col min="14106" max="14106" width="10.140625" style="247" customWidth="1"/>
    <col min="14107" max="14107" width="12.85546875" style="247" customWidth="1"/>
    <col min="14108" max="14336" width="9.140625" style="247"/>
    <col min="14337" max="14337" width="41.28515625" style="247" customWidth="1"/>
    <col min="14338" max="14338" width="0" style="247" hidden="1" customWidth="1"/>
    <col min="14339" max="14356" width="10.7109375" style="247" customWidth="1"/>
    <col min="14357" max="14358" width="12" style="247" customWidth="1"/>
    <col min="14359" max="14360" width="10.7109375" style="247" customWidth="1"/>
    <col min="14361" max="14361" width="11.5703125" style="247" customWidth="1"/>
    <col min="14362" max="14362" width="10.140625" style="247" customWidth="1"/>
    <col min="14363" max="14363" width="12.85546875" style="247" customWidth="1"/>
    <col min="14364" max="14592" width="9.140625" style="247"/>
    <col min="14593" max="14593" width="41.28515625" style="247" customWidth="1"/>
    <col min="14594" max="14594" width="0" style="247" hidden="1" customWidth="1"/>
    <col min="14595" max="14612" width="10.7109375" style="247" customWidth="1"/>
    <col min="14613" max="14614" width="12" style="247" customWidth="1"/>
    <col min="14615" max="14616" width="10.7109375" style="247" customWidth="1"/>
    <col min="14617" max="14617" width="11.5703125" style="247" customWidth="1"/>
    <col min="14618" max="14618" width="10.140625" style="247" customWidth="1"/>
    <col min="14619" max="14619" width="12.85546875" style="247" customWidth="1"/>
    <col min="14620" max="14848" width="9.140625" style="247"/>
    <col min="14849" max="14849" width="41.28515625" style="247" customWidth="1"/>
    <col min="14850" max="14850" width="0" style="247" hidden="1" customWidth="1"/>
    <col min="14851" max="14868" width="10.7109375" style="247" customWidth="1"/>
    <col min="14869" max="14870" width="12" style="247" customWidth="1"/>
    <col min="14871" max="14872" width="10.7109375" style="247" customWidth="1"/>
    <col min="14873" max="14873" width="11.5703125" style="247" customWidth="1"/>
    <col min="14874" max="14874" width="10.140625" style="247" customWidth="1"/>
    <col min="14875" max="14875" width="12.85546875" style="247" customWidth="1"/>
    <col min="14876" max="15104" width="9.140625" style="247"/>
    <col min="15105" max="15105" width="41.28515625" style="247" customWidth="1"/>
    <col min="15106" max="15106" width="0" style="247" hidden="1" customWidth="1"/>
    <col min="15107" max="15124" width="10.7109375" style="247" customWidth="1"/>
    <col min="15125" max="15126" width="12" style="247" customWidth="1"/>
    <col min="15127" max="15128" width="10.7109375" style="247" customWidth="1"/>
    <col min="15129" max="15129" width="11.5703125" style="247" customWidth="1"/>
    <col min="15130" max="15130" width="10.140625" style="247" customWidth="1"/>
    <col min="15131" max="15131" width="12.85546875" style="247" customWidth="1"/>
    <col min="15132" max="15360" width="9.140625" style="247"/>
    <col min="15361" max="15361" width="41.28515625" style="247" customWidth="1"/>
    <col min="15362" max="15362" width="0" style="247" hidden="1" customWidth="1"/>
    <col min="15363" max="15380" width="10.7109375" style="247" customWidth="1"/>
    <col min="15381" max="15382" width="12" style="247" customWidth="1"/>
    <col min="15383" max="15384" width="10.7109375" style="247" customWidth="1"/>
    <col min="15385" max="15385" width="11.5703125" style="247" customWidth="1"/>
    <col min="15386" max="15386" width="10.140625" style="247" customWidth="1"/>
    <col min="15387" max="15387" width="12.85546875" style="247" customWidth="1"/>
    <col min="15388" max="15616" width="9.140625" style="247"/>
    <col min="15617" max="15617" width="41.28515625" style="247" customWidth="1"/>
    <col min="15618" max="15618" width="0" style="247" hidden="1" customWidth="1"/>
    <col min="15619" max="15636" width="10.7109375" style="247" customWidth="1"/>
    <col min="15637" max="15638" width="12" style="247" customWidth="1"/>
    <col min="15639" max="15640" width="10.7109375" style="247" customWidth="1"/>
    <col min="15641" max="15641" width="11.5703125" style="247" customWidth="1"/>
    <col min="15642" max="15642" width="10.140625" style="247" customWidth="1"/>
    <col min="15643" max="15643" width="12.85546875" style="247" customWidth="1"/>
    <col min="15644" max="15872" width="9.140625" style="247"/>
    <col min="15873" max="15873" width="41.28515625" style="247" customWidth="1"/>
    <col min="15874" max="15874" width="0" style="247" hidden="1" customWidth="1"/>
    <col min="15875" max="15892" width="10.7109375" style="247" customWidth="1"/>
    <col min="15893" max="15894" width="12" style="247" customWidth="1"/>
    <col min="15895" max="15896" width="10.7109375" style="247" customWidth="1"/>
    <col min="15897" max="15897" width="11.5703125" style="247" customWidth="1"/>
    <col min="15898" max="15898" width="10.140625" style="247" customWidth="1"/>
    <col min="15899" max="15899" width="12.85546875" style="247" customWidth="1"/>
    <col min="15900" max="16128" width="9.140625" style="247"/>
    <col min="16129" max="16129" width="41.28515625" style="247" customWidth="1"/>
    <col min="16130" max="16130" width="0" style="247" hidden="1" customWidth="1"/>
    <col min="16131" max="16148" width="10.7109375" style="247" customWidth="1"/>
    <col min="16149" max="16150" width="12" style="247" customWidth="1"/>
    <col min="16151" max="16152" width="10.7109375" style="247" customWidth="1"/>
    <col min="16153" max="16153" width="11.5703125" style="247" customWidth="1"/>
    <col min="16154" max="16154" width="10.140625" style="247" customWidth="1"/>
    <col min="16155" max="16155" width="12.85546875" style="247" customWidth="1"/>
    <col min="16156" max="16384" width="9.140625" style="247"/>
  </cols>
  <sheetData>
    <row r="1" spans="1:27" ht="14.25" customHeight="1" x14ac:dyDescent="0.2">
      <c r="A1" s="588" t="s">
        <v>4</v>
      </c>
      <c r="B1" s="588"/>
      <c r="C1" s="588" t="s">
        <v>610</v>
      </c>
      <c r="D1" s="588"/>
      <c r="E1" s="588"/>
      <c r="F1" s="588"/>
      <c r="G1" s="588"/>
      <c r="H1" s="588"/>
      <c r="I1" s="588"/>
      <c r="J1" s="588"/>
      <c r="K1" s="588"/>
      <c r="L1" s="588"/>
      <c r="M1" s="588"/>
      <c r="N1" s="588"/>
      <c r="O1" s="588"/>
      <c r="P1" s="588"/>
      <c r="Q1" s="588"/>
      <c r="R1" s="588"/>
      <c r="S1" s="588"/>
      <c r="T1" s="588"/>
      <c r="U1" s="588"/>
      <c r="V1" s="588"/>
      <c r="W1" s="588"/>
      <c r="X1" s="588"/>
      <c r="Y1" s="588"/>
      <c r="Z1" s="588"/>
      <c r="AA1" s="595" t="s">
        <v>611</v>
      </c>
    </row>
    <row r="2" spans="1:27" ht="17.25" customHeight="1" x14ac:dyDescent="0.2">
      <c r="A2" s="588"/>
      <c r="B2" s="588"/>
      <c r="C2" s="268" t="s">
        <v>612</v>
      </c>
      <c r="D2" s="316" t="s">
        <v>613</v>
      </c>
      <c r="E2" s="316" t="s">
        <v>254</v>
      </c>
      <c r="F2" s="316" t="s">
        <v>614</v>
      </c>
      <c r="G2" s="316" t="s">
        <v>615</v>
      </c>
      <c r="H2" s="316" t="s">
        <v>616</v>
      </c>
      <c r="I2" s="316" t="s">
        <v>257</v>
      </c>
      <c r="J2" s="316" t="s">
        <v>617</v>
      </c>
      <c r="K2" s="316" t="s">
        <v>618</v>
      </c>
      <c r="L2" s="316" t="s">
        <v>619</v>
      </c>
      <c r="M2" s="316" t="s">
        <v>260</v>
      </c>
      <c r="N2" s="316" t="s">
        <v>620</v>
      </c>
      <c r="O2" s="316" t="s">
        <v>621</v>
      </c>
      <c r="P2" s="316" t="s">
        <v>622</v>
      </c>
      <c r="Q2" s="316" t="s">
        <v>623</v>
      </c>
      <c r="R2" s="316" t="s">
        <v>270</v>
      </c>
      <c r="S2" s="316" t="s">
        <v>276</v>
      </c>
      <c r="T2" s="316" t="s">
        <v>680</v>
      </c>
      <c r="U2" s="316" t="s">
        <v>624</v>
      </c>
      <c r="V2" s="316" t="s">
        <v>625</v>
      </c>
      <c r="W2" s="316" t="s">
        <v>627</v>
      </c>
      <c r="X2" s="316" t="s">
        <v>628</v>
      </c>
      <c r="Y2" s="306" t="s">
        <v>629</v>
      </c>
      <c r="Z2" s="306" t="s">
        <v>630</v>
      </c>
      <c r="AA2" s="597"/>
    </row>
    <row r="3" spans="1:27" x14ac:dyDescent="0.2">
      <c r="A3" s="601" t="s">
        <v>198</v>
      </c>
      <c r="B3" s="601"/>
      <c r="C3" s="100">
        <f t="shared" ref="C3:Z3" si="0">C4+C9+C10</f>
        <v>19</v>
      </c>
      <c r="D3" s="100">
        <f t="shared" si="0"/>
        <v>126000</v>
      </c>
      <c r="E3" s="100">
        <f t="shared" si="0"/>
        <v>6858</v>
      </c>
      <c r="F3" s="100">
        <f t="shared" si="0"/>
        <v>3556</v>
      </c>
      <c r="G3" s="100">
        <f t="shared" si="0"/>
        <v>245458</v>
      </c>
      <c r="H3" s="100">
        <f t="shared" si="0"/>
        <v>5000</v>
      </c>
      <c r="I3" s="100">
        <f t="shared" si="0"/>
        <v>0</v>
      </c>
      <c r="J3" s="100">
        <f t="shared" si="0"/>
        <v>0</v>
      </c>
      <c r="K3" s="100">
        <f t="shared" si="0"/>
        <v>8376</v>
      </c>
      <c r="L3" s="100">
        <f t="shared" si="0"/>
        <v>4453</v>
      </c>
      <c r="M3" s="100">
        <f t="shared" si="0"/>
        <v>50500</v>
      </c>
      <c r="N3" s="100">
        <f t="shared" si="0"/>
        <v>0</v>
      </c>
      <c r="O3" s="100">
        <f t="shared" si="0"/>
        <v>5934</v>
      </c>
      <c r="P3" s="100">
        <f t="shared" si="0"/>
        <v>0</v>
      </c>
      <c r="Q3" s="100">
        <f t="shared" si="0"/>
        <v>13</v>
      </c>
      <c r="R3" s="100">
        <f t="shared" si="0"/>
        <v>3402</v>
      </c>
      <c r="S3" s="100">
        <f t="shared" si="0"/>
        <v>0</v>
      </c>
      <c r="T3" s="100">
        <f t="shared" si="0"/>
        <v>89530</v>
      </c>
      <c r="U3" s="100">
        <f>U4+U9+U10</f>
        <v>356</v>
      </c>
      <c r="V3" s="100">
        <f>V4+V9+V10</f>
        <v>928</v>
      </c>
      <c r="W3" s="100">
        <f t="shared" si="0"/>
        <v>52266</v>
      </c>
      <c r="X3" s="100">
        <f t="shared" si="0"/>
        <v>826</v>
      </c>
      <c r="Y3" s="100">
        <f t="shared" si="0"/>
        <v>0</v>
      </c>
      <c r="Z3" s="100">
        <f t="shared" si="0"/>
        <v>0</v>
      </c>
      <c r="AA3" s="100">
        <f>SUM(C3:Z3)</f>
        <v>603475</v>
      </c>
    </row>
    <row r="4" spans="1:27" x14ac:dyDescent="0.2">
      <c r="A4" s="601" t="s">
        <v>94</v>
      </c>
      <c r="B4" s="601"/>
      <c r="C4" s="100">
        <f t="shared" ref="C4:Z4" si="1">SUM(C5:C8)</f>
        <v>19</v>
      </c>
      <c r="D4" s="100">
        <f t="shared" si="1"/>
        <v>126000</v>
      </c>
      <c r="E4" s="100">
        <f t="shared" si="1"/>
        <v>6858</v>
      </c>
      <c r="F4" s="100">
        <f t="shared" si="1"/>
        <v>3556</v>
      </c>
      <c r="G4" s="100">
        <f t="shared" si="1"/>
        <v>245458</v>
      </c>
      <c r="H4" s="100">
        <f t="shared" si="1"/>
        <v>5000</v>
      </c>
      <c r="I4" s="100">
        <f t="shared" si="1"/>
        <v>0</v>
      </c>
      <c r="J4" s="100">
        <f t="shared" si="1"/>
        <v>0</v>
      </c>
      <c r="K4" s="100">
        <f t="shared" si="1"/>
        <v>8376</v>
      </c>
      <c r="L4" s="100">
        <f t="shared" si="1"/>
        <v>4453</v>
      </c>
      <c r="M4" s="100">
        <f t="shared" si="1"/>
        <v>50500</v>
      </c>
      <c r="N4" s="100">
        <f t="shared" si="1"/>
        <v>0</v>
      </c>
      <c r="O4" s="100">
        <f t="shared" si="1"/>
        <v>5934</v>
      </c>
      <c r="P4" s="100">
        <f t="shared" si="1"/>
        <v>0</v>
      </c>
      <c r="Q4" s="100">
        <f t="shared" si="1"/>
        <v>13</v>
      </c>
      <c r="R4" s="100">
        <f>SUM(R5:R8)</f>
        <v>3402</v>
      </c>
      <c r="S4" s="100">
        <f t="shared" si="1"/>
        <v>0</v>
      </c>
      <c r="T4" s="100">
        <f t="shared" si="1"/>
        <v>89530</v>
      </c>
      <c r="U4" s="100">
        <f>SUM(U5:U8)</f>
        <v>0</v>
      </c>
      <c r="V4" s="100">
        <f>SUM(V5:V8)</f>
        <v>0</v>
      </c>
      <c r="W4" s="100">
        <f t="shared" si="1"/>
        <v>52266</v>
      </c>
      <c r="X4" s="100">
        <f t="shared" si="1"/>
        <v>826</v>
      </c>
      <c r="Y4" s="100">
        <f t="shared" si="1"/>
        <v>0</v>
      </c>
      <c r="Z4" s="100">
        <f t="shared" si="1"/>
        <v>0</v>
      </c>
      <c r="AA4" s="100">
        <f>SUM(C4:Z4)</f>
        <v>602191</v>
      </c>
    </row>
    <row r="5" spans="1:27" x14ac:dyDescent="0.2">
      <c r="A5" s="602" t="s">
        <v>77</v>
      </c>
      <c r="B5" s="602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</row>
    <row r="6" spans="1:27" x14ac:dyDescent="0.2">
      <c r="A6" s="603" t="s">
        <v>78</v>
      </c>
      <c r="B6" s="603"/>
      <c r="C6" s="191">
        <v>19</v>
      </c>
      <c r="D6" s="191">
        <v>126000</v>
      </c>
      <c r="E6" s="191">
        <v>6858</v>
      </c>
      <c r="F6" s="191">
        <v>3556</v>
      </c>
      <c r="G6" s="191">
        <v>245458</v>
      </c>
      <c r="H6" s="191">
        <v>5000</v>
      </c>
      <c r="I6" s="191"/>
      <c r="J6" s="191"/>
      <c r="K6" s="191">
        <v>8376</v>
      </c>
      <c r="L6" s="191">
        <v>4453</v>
      </c>
      <c r="M6" s="191">
        <v>50500</v>
      </c>
      <c r="N6" s="191"/>
      <c r="O6" s="191">
        <v>5934</v>
      </c>
      <c r="P6" s="191"/>
      <c r="Q6" s="191">
        <v>13</v>
      </c>
      <c r="R6" s="191">
        <v>3302</v>
      </c>
      <c r="S6" s="191"/>
      <c r="T6" s="191">
        <v>89530</v>
      </c>
      <c r="U6" s="191"/>
      <c r="V6" s="191"/>
      <c r="W6" s="191">
        <v>52266</v>
      </c>
      <c r="X6" s="191">
        <v>826</v>
      </c>
      <c r="Y6" s="191"/>
      <c r="Z6" s="191"/>
      <c r="AA6" s="191">
        <f>SUM(C6:Z6)</f>
        <v>602091</v>
      </c>
    </row>
    <row r="7" spans="1:27" x14ac:dyDescent="0.2">
      <c r="A7" s="602" t="s">
        <v>85</v>
      </c>
      <c r="B7" s="602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91">
        <f>SUM(C7:Z7)</f>
        <v>0</v>
      </c>
    </row>
    <row r="8" spans="1:27" x14ac:dyDescent="0.2">
      <c r="A8" s="602" t="s">
        <v>97</v>
      </c>
      <c r="B8" s="602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>
        <v>100</v>
      </c>
      <c r="S8" s="191"/>
      <c r="T8" s="191"/>
      <c r="U8" s="191"/>
      <c r="V8" s="191"/>
      <c r="W8" s="191"/>
      <c r="X8" s="191"/>
      <c r="Y8" s="191"/>
      <c r="Z8" s="191"/>
      <c r="AA8" s="191">
        <f>SUM(C8:Z8)</f>
        <v>100</v>
      </c>
    </row>
    <row r="9" spans="1:27" x14ac:dyDescent="0.2">
      <c r="A9" s="598" t="s">
        <v>106</v>
      </c>
      <c r="B9" s="598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>
        <v>356</v>
      </c>
      <c r="V9" s="191">
        <v>928</v>
      </c>
      <c r="W9" s="191"/>
      <c r="X9" s="191"/>
      <c r="Y9" s="191"/>
      <c r="Z9" s="191"/>
      <c r="AA9" s="191">
        <f>SUM(C9:Z9)</f>
        <v>1284</v>
      </c>
    </row>
    <row r="10" spans="1:27" x14ac:dyDescent="0.2">
      <c r="A10" s="605" t="s">
        <v>95</v>
      </c>
      <c r="B10" s="605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91">
        <f>SUM(C10:Z10)</f>
        <v>0</v>
      </c>
    </row>
    <row r="11" spans="1:27" ht="12.75" customHeight="1" x14ac:dyDescent="0.2">
      <c r="A11" s="606"/>
      <c r="B11" s="606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191"/>
      <c r="Z11" s="227"/>
      <c r="AA11" s="227"/>
    </row>
    <row r="12" spans="1:27" x14ac:dyDescent="0.2">
      <c r="A12" s="604" t="s">
        <v>203</v>
      </c>
      <c r="B12" s="604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1"/>
      <c r="Z12" s="191"/>
      <c r="AA12" s="191"/>
    </row>
    <row r="13" spans="1:27" x14ac:dyDescent="0.2">
      <c r="A13" s="604" t="s">
        <v>91</v>
      </c>
      <c r="B13" s="604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1"/>
      <c r="Z13" s="191"/>
      <c r="AA13" s="191"/>
    </row>
    <row r="14" spans="1:27" x14ac:dyDescent="0.2">
      <c r="A14" s="607" t="s">
        <v>79</v>
      </c>
      <c r="B14" s="607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191"/>
      <c r="Z14" s="191"/>
      <c r="AA14" s="191"/>
    </row>
    <row r="15" spans="1:27" x14ac:dyDescent="0.2">
      <c r="A15" s="608" t="s">
        <v>83</v>
      </c>
      <c r="B15" s="608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191"/>
      <c r="Z15" s="191"/>
      <c r="AA15" s="191"/>
    </row>
    <row r="16" spans="1:27" x14ac:dyDescent="0.2">
      <c r="A16" s="609" t="s">
        <v>80</v>
      </c>
      <c r="B16" s="610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191"/>
      <c r="Z16" s="191"/>
      <c r="AA16" s="191"/>
    </row>
    <row r="17" spans="1:27" x14ac:dyDescent="0.2">
      <c r="A17" s="609" t="s">
        <v>81</v>
      </c>
      <c r="B17" s="610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6"/>
      <c r="Y17" s="191"/>
      <c r="Z17" s="191"/>
      <c r="AA17" s="191"/>
    </row>
    <row r="18" spans="1:27" x14ac:dyDescent="0.2">
      <c r="A18" s="611" t="s">
        <v>92</v>
      </c>
      <c r="B18" s="612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</row>
    <row r="19" spans="1:27" ht="14.25" customHeight="1" x14ac:dyDescent="0.2">
      <c r="A19" s="605" t="s">
        <v>110</v>
      </c>
      <c r="B19" s="605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191"/>
      <c r="Z19" s="191"/>
      <c r="AA19" s="191"/>
    </row>
    <row r="20" spans="1:27" ht="13.5" customHeight="1" x14ac:dyDescent="0.2">
      <c r="A20" s="613"/>
      <c r="B20" s="614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191"/>
      <c r="Z20" s="191"/>
      <c r="AA20" s="191"/>
    </row>
    <row r="21" spans="1:27" ht="13.5" customHeight="1" x14ac:dyDescent="0.2">
      <c r="A21" s="309" t="s">
        <v>186</v>
      </c>
      <c r="B21" s="312"/>
      <c r="C21" s="227"/>
      <c r="D21" s="227"/>
      <c r="E21" s="227"/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7"/>
      <c r="U21" s="227"/>
      <c r="V21" s="227"/>
      <c r="W21" s="227"/>
      <c r="X21" s="227"/>
      <c r="Y21" s="191"/>
      <c r="Z21" s="191"/>
      <c r="AA21" s="191"/>
    </row>
    <row r="22" spans="1:27" ht="13.5" customHeight="1" x14ac:dyDescent="0.2">
      <c r="A22" s="311" t="s">
        <v>187</v>
      </c>
      <c r="B22" s="312"/>
      <c r="C22" s="227"/>
      <c r="D22" s="227"/>
      <c r="E22" s="227"/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  <c r="X22" s="227"/>
      <c r="Y22" s="191"/>
      <c r="Z22" s="191"/>
      <c r="AA22" s="191"/>
    </row>
    <row r="23" spans="1:27" ht="13.5" customHeight="1" x14ac:dyDescent="0.2">
      <c r="A23" s="311" t="s">
        <v>182</v>
      </c>
      <c r="B23" s="312"/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191"/>
      <c r="Z23" s="191"/>
      <c r="AA23" s="191"/>
    </row>
    <row r="24" spans="1:27" ht="13.5" customHeight="1" x14ac:dyDescent="0.2">
      <c r="A24" s="311"/>
      <c r="B24" s="312"/>
      <c r="C24" s="227"/>
      <c r="D24" s="227"/>
      <c r="E24" s="227"/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7"/>
      <c r="X24" s="227"/>
      <c r="Y24" s="191"/>
      <c r="Z24" s="191"/>
      <c r="AA24" s="191"/>
    </row>
    <row r="25" spans="1:27" x14ac:dyDescent="0.2">
      <c r="A25" s="604" t="s">
        <v>188</v>
      </c>
      <c r="B25" s="604"/>
      <c r="C25" s="228">
        <f>C3+C12+C21</f>
        <v>19</v>
      </c>
      <c r="D25" s="228">
        <f t="shared" ref="D25:AA25" si="2">D3+D12+D21</f>
        <v>126000</v>
      </c>
      <c r="E25" s="228">
        <f t="shared" si="2"/>
        <v>6858</v>
      </c>
      <c r="F25" s="228">
        <f t="shared" si="2"/>
        <v>3556</v>
      </c>
      <c r="G25" s="228">
        <f t="shared" si="2"/>
        <v>245458</v>
      </c>
      <c r="H25" s="228">
        <f t="shared" si="2"/>
        <v>5000</v>
      </c>
      <c r="I25" s="228">
        <f t="shared" si="2"/>
        <v>0</v>
      </c>
      <c r="J25" s="228">
        <f t="shared" si="2"/>
        <v>0</v>
      </c>
      <c r="K25" s="228">
        <f t="shared" si="2"/>
        <v>8376</v>
      </c>
      <c r="L25" s="228">
        <f t="shared" si="2"/>
        <v>4453</v>
      </c>
      <c r="M25" s="228">
        <f t="shared" si="2"/>
        <v>50500</v>
      </c>
      <c r="N25" s="228">
        <f t="shared" si="2"/>
        <v>0</v>
      </c>
      <c r="O25" s="228">
        <f t="shared" si="2"/>
        <v>5934</v>
      </c>
      <c r="P25" s="228">
        <f t="shared" si="2"/>
        <v>0</v>
      </c>
      <c r="Q25" s="228">
        <f t="shared" si="2"/>
        <v>13</v>
      </c>
      <c r="R25" s="228">
        <f t="shared" si="2"/>
        <v>3402</v>
      </c>
      <c r="S25" s="228">
        <f t="shared" si="2"/>
        <v>0</v>
      </c>
      <c r="T25" s="228">
        <f t="shared" si="2"/>
        <v>89530</v>
      </c>
      <c r="U25" s="228">
        <f t="shared" si="2"/>
        <v>356</v>
      </c>
      <c r="V25" s="228">
        <f t="shared" si="2"/>
        <v>928</v>
      </c>
      <c r="W25" s="228">
        <f t="shared" si="2"/>
        <v>52266</v>
      </c>
      <c r="X25" s="228">
        <f t="shared" si="2"/>
        <v>826</v>
      </c>
      <c r="Y25" s="228">
        <f t="shared" si="2"/>
        <v>0</v>
      </c>
      <c r="Z25" s="228">
        <f t="shared" si="2"/>
        <v>0</v>
      </c>
      <c r="AA25" s="228">
        <f t="shared" si="2"/>
        <v>603475</v>
      </c>
    </row>
    <row r="26" spans="1:27" x14ac:dyDescent="0.2">
      <c r="A26" s="311"/>
      <c r="B26" s="310"/>
      <c r="C26" s="229"/>
      <c r="D26" s="229"/>
      <c r="E26" s="229"/>
      <c r="F26" s="229"/>
      <c r="G26" s="229"/>
      <c r="H26" s="229"/>
      <c r="I26" s="229"/>
      <c r="J26" s="229"/>
      <c r="K26" s="229"/>
      <c r="L26" s="229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W26" s="229"/>
      <c r="X26" s="229"/>
      <c r="Y26" s="192"/>
      <c r="Z26" s="192"/>
      <c r="AA26" s="192"/>
    </row>
    <row r="27" spans="1:27" x14ac:dyDescent="0.2">
      <c r="A27" s="309" t="s">
        <v>235</v>
      </c>
      <c r="B27" s="310"/>
      <c r="C27" s="229"/>
      <c r="D27" s="229"/>
      <c r="E27" s="229"/>
      <c r="F27" s="229"/>
      <c r="G27" s="229"/>
      <c r="H27" s="229"/>
      <c r="I27" s="229"/>
      <c r="J27" s="229"/>
      <c r="K27" s="229"/>
      <c r="L27" s="229"/>
      <c r="M27" s="229"/>
      <c r="N27" s="229"/>
      <c r="O27" s="229"/>
      <c r="P27" s="229"/>
      <c r="Q27" s="229"/>
      <c r="R27" s="229"/>
      <c r="S27" s="229"/>
      <c r="T27" s="229"/>
      <c r="U27" s="229"/>
      <c r="V27" s="229"/>
      <c r="W27" s="229"/>
      <c r="X27" s="229"/>
      <c r="Y27" s="192"/>
      <c r="Z27" s="192"/>
      <c r="AA27" s="192"/>
    </row>
    <row r="28" spans="1:27" x14ac:dyDescent="0.2">
      <c r="A28" s="309" t="s">
        <v>220</v>
      </c>
      <c r="B28" s="310"/>
      <c r="C28" s="229"/>
      <c r="D28" s="229"/>
      <c r="E28" s="229"/>
      <c r="F28" s="229"/>
      <c r="G28" s="229"/>
      <c r="H28" s="229"/>
      <c r="I28" s="229"/>
      <c r="J28" s="229"/>
      <c r="K28" s="229"/>
      <c r="L28" s="229"/>
      <c r="M28" s="229"/>
      <c r="N28" s="229"/>
      <c r="O28" s="229"/>
      <c r="P28" s="229"/>
      <c r="Q28" s="229"/>
      <c r="R28" s="229"/>
      <c r="S28" s="229"/>
      <c r="T28" s="229"/>
      <c r="U28" s="229"/>
      <c r="V28" s="229"/>
      <c r="W28" s="229"/>
      <c r="X28" s="229"/>
      <c r="Y28" s="192"/>
      <c r="Z28" s="192"/>
      <c r="AA28" s="192"/>
    </row>
    <row r="29" spans="1:27" x14ac:dyDescent="0.2">
      <c r="A29" s="311" t="s">
        <v>227</v>
      </c>
      <c r="B29" s="310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29"/>
      <c r="N29" s="229"/>
      <c r="O29" s="229"/>
      <c r="P29" s="229"/>
      <c r="Q29" s="229"/>
      <c r="R29" s="229"/>
      <c r="S29" s="229"/>
      <c r="T29" s="229"/>
      <c r="U29" s="229"/>
      <c r="V29" s="229"/>
      <c r="W29" s="229"/>
      <c r="X29" s="229"/>
      <c r="Y29" s="192"/>
      <c r="Z29" s="192"/>
      <c r="AA29" s="192"/>
    </row>
    <row r="30" spans="1:27" x14ac:dyDescent="0.2">
      <c r="A30" s="311" t="s">
        <v>236</v>
      </c>
      <c r="B30" s="310"/>
      <c r="C30" s="229"/>
      <c r="D30" s="229"/>
      <c r="E30" s="229"/>
      <c r="F30" s="229"/>
      <c r="G30" s="229"/>
      <c r="H30" s="229"/>
      <c r="I30" s="229"/>
      <c r="J30" s="229"/>
      <c r="K30" s="229"/>
      <c r="L30" s="229"/>
      <c r="M30" s="229"/>
      <c r="N30" s="229"/>
      <c r="O30" s="229"/>
      <c r="P30" s="229"/>
      <c r="Q30" s="229"/>
      <c r="R30" s="229"/>
      <c r="S30" s="229"/>
      <c r="T30" s="229"/>
      <c r="U30" s="229"/>
      <c r="V30" s="229"/>
      <c r="W30" s="229"/>
      <c r="X30" s="229"/>
      <c r="Y30" s="192"/>
      <c r="Z30" s="192"/>
      <c r="AA30" s="192"/>
    </row>
    <row r="31" spans="1:27" ht="22.5" customHeight="1" x14ac:dyDescent="0.2">
      <c r="A31" s="615" t="s">
        <v>229</v>
      </c>
      <c r="B31" s="616"/>
      <c r="C31" s="230"/>
      <c r="D31" s="230"/>
      <c r="E31" s="230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191"/>
      <c r="Z31" s="191"/>
      <c r="AA31" s="191"/>
    </row>
    <row r="32" spans="1:27" ht="12.75" customHeight="1" x14ac:dyDescent="0.2">
      <c r="A32" s="617" t="s">
        <v>238</v>
      </c>
      <c r="B32" s="617"/>
      <c r="C32" s="192"/>
      <c r="D32" s="192"/>
      <c r="E32" s="192"/>
      <c r="F32" s="192"/>
      <c r="G32" s="192"/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2"/>
      <c r="S32" s="192"/>
      <c r="T32" s="192"/>
      <c r="U32" s="192"/>
      <c r="V32" s="192"/>
      <c r="W32" s="192"/>
      <c r="X32" s="192"/>
      <c r="Y32" s="100"/>
      <c r="Z32" s="100"/>
      <c r="AA32" s="100"/>
    </row>
    <row r="33" spans="1:27" x14ac:dyDescent="0.2">
      <c r="A33" s="602" t="s">
        <v>43</v>
      </c>
      <c r="B33" s="602"/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  <c r="AA33" s="191"/>
    </row>
    <row r="34" spans="1:27" x14ac:dyDescent="0.2">
      <c r="A34" s="602" t="s">
        <v>44</v>
      </c>
      <c r="B34" s="602"/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1"/>
      <c r="Z34" s="191"/>
      <c r="AA34" s="191"/>
    </row>
    <row r="35" spans="1:27" ht="12.75" customHeight="1" x14ac:dyDescent="0.2">
      <c r="A35" s="617" t="s">
        <v>237</v>
      </c>
      <c r="B35" s="617"/>
      <c r="C35" s="192"/>
      <c r="D35" s="192"/>
      <c r="E35" s="192"/>
      <c r="F35" s="192"/>
      <c r="G35" s="192"/>
      <c r="H35" s="192"/>
      <c r="I35" s="192"/>
      <c r="J35" s="192"/>
      <c r="K35" s="192"/>
      <c r="L35" s="192"/>
      <c r="M35" s="192"/>
      <c r="N35" s="192"/>
      <c r="O35" s="192"/>
      <c r="P35" s="192"/>
      <c r="Q35" s="192"/>
      <c r="R35" s="192"/>
      <c r="S35" s="192"/>
      <c r="T35" s="192"/>
      <c r="U35" s="192"/>
      <c r="V35" s="192"/>
      <c r="W35" s="192"/>
      <c r="X35" s="192"/>
      <c r="Y35" s="192"/>
      <c r="Z35" s="192"/>
      <c r="AA35" s="192"/>
    </row>
    <row r="36" spans="1:27" x14ac:dyDescent="0.2">
      <c r="A36" s="602" t="s">
        <v>45</v>
      </c>
      <c r="B36" s="602"/>
      <c r="C36" s="227"/>
      <c r="D36" s="227"/>
      <c r="E36" s="227"/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191"/>
      <c r="Z36" s="191"/>
      <c r="AA36" s="191"/>
    </row>
    <row r="37" spans="1:27" x14ac:dyDescent="0.2">
      <c r="A37" s="602" t="s">
        <v>46</v>
      </c>
      <c r="B37" s="602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Y37" s="192"/>
      <c r="Z37" s="192"/>
      <c r="AA37" s="192"/>
    </row>
    <row r="38" spans="1:27" ht="24.75" customHeight="1" x14ac:dyDescent="0.2">
      <c r="A38" s="615" t="s">
        <v>239</v>
      </c>
      <c r="B38" s="616"/>
      <c r="C38" s="191"/>
      <c r="D38" s="191"/>
      <c r="E38" s="191"/>
      <c r="F38" s="191"/>
      <c r="G38" s="191"/>
      <c r="H38" s="191"/>
      <c r="I38" s="191"/>
      <c r="J38" s="191"/>
      <c r="K38" s="191"/>
      <c r="L38" s="191"/>
      <c r="M38" s="191"/>
      <c r="N38" s="191"/>
      <c r="O38" s="191"/>
      <c r="P38" s="191"/>
      <c r="Q38" s="191"/>
      <c r="R38" s="191"/>
      <c r="S38" s="191"/>
      <c r="T38" s="191"/>
      <c r="U38" s="191"/>
      <c r="V38" s="191"/>
      <c r="W38" s="191"/>
      <c r="X38" s="191"/>
      <c r="Y38" s="191"/>
      <c r="Z38" s="191"/>
      <c r="AA38" s="191"/>
    </row>
    <row r="39" spans="1:27" ht="12.75" customHeight="1" x14ac:dyDescent="0.2">
      <c r="A39" s="313" t="s">
        <v>240</v>
      </c>
      <c r="B39" s="314"/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191"/>
    </row>
    <row r="40" spans="1:27" ht="12.75" customHeight="1" x14ac:dyDescent="0.2">
      <c r="A40" s="262" t="s">
        <v>227</v>
      </c>
      <c r="B40" s="314"/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N40" s="191"/>
      <c r="O40" s="191"/>
      <c r="P40" s="191"/>
      <c r="Q40" s="191"/>
      <c r="R40" s="191"/>
      <c r="S40" s="191"/>
      <c r="T40" s="191"/>
      <c r="U40" s="191"/>
      <c r="V40" s="191"/>
      <c r="W40" s="191"/>
      <c r="X40" s="191"/>
      <c r="Y40" s="191"/>
      <c r="Z40" s="191"/>
      <c r="AA40" s="191"/>
    </row>
    <row r="41" spans="1:27" ht="12.75" customHeight="1" x14ac:dyDescent="0.2">
      <c r="A41" s="262" t="s">
        <v>236</v>
      </c>
      <c r="B41" s="314"/>
      <c r="C41" s="191"/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N41" s="191"/>
      <c r="O41" s="191"/>
      <c r="P41" s="191"/>
      <c r="Q41" s="191"/>
      <c r="R41" s="191"/>
      <c r="S41" s="191"/>
      <c r="T41" s="191"/>
      <c r="U41" s="191"/>
      <c r="V41" s="191"/>
      <c r="W41" s="191"/>
      <c r="X41" s="191"/>
      <c r="Y41" s="191"/>
      <c r="Z41" s="191"/>
      <c r="AA41" s="191"/>
    </row>
    <row r="42" spans="1:27" ht="12.75" customHeight="1" x14ac:dyDescent="0.2">
      <c r="A42" s="313"/>
      <c r="B42" s="314"/>
      <c r="C42" s="191"/>
      <c r="D42" s="191"/>
      <c r="E42" s="191"/>
      <c r="F42" s="191"/>
      <c r="G42" s="191"/>
      <c r="H42" s="191"/>
      <c r="I42" s="191"/>
      <c r="J42" s="191"/>
      <c r="K42" s="191"/>
      <c r="L42" s="191"/>
      <c r="M42" s="191"/>
      <c r="N42" s="191"/>
      <c r="O42" s="191"/>
      <c r="P42" s="191"/>
      <c r="Q42" s="191"/>
      <c r="R42" s="191"/>
      <c r="S42" s="191"/>
      <c r="T42" s="191"/>
      <c r="U42" s="191"/>
      <c r="V42" s="191"/>
      <c r="W42" s="191"/>
      <c r="X42" s="191"/>
      <c r="Y42" s="191"/>
      <c r="Z42" s="191"/>
      <c r="AA42" s="191"/>
    </row>
    <row r="43" spans="1:27" x14ac:dyDescent="0.2">
      <c r="A43" s="604" t="s">
        <v>204</v>
      </c>
      <c r="B43" s="604"/>
      <c r="C43" s="192">
        <f>C25+C27</f>
        <v>19</v>
      </c>
      <c r="D43" s="192">
        <f t="shared" ref="D43:AA43" si="3">D25+D27</f>
        <v>126000</v>
      </c>
      <c r="E43" s="192">
        <f t="shared" si="3"/>
        <v>6858</v>
      </c>
      <c r="F43" s="192">
        <f t="shared" si="3"/>
        <v>3556</v>
      </c>
      <c r="G43" s="192">
        <f t="shared" si="3"/>
        <v>245458</v>
      </c>
      <c r="H43" s="192">
        <f t="shared" si="3"/>
        <v>5000</v>
      </c>
      <c r="I43" s="192">
        <f t="shared" si="3"/>
        <v>0</v>
      </c>
      <c r="J43" s="192">
        <f t="shared" si="3"/>
        <v>0</v>
      </c>
      <c r="K43" s="192">
        <f t="shared" si="3"/>
        <v>8376</v>
      </c>
      <c r="L43" s="192">
        <f t="shared" si="3"/>
        <v>4453</v>
      </c>
      <c r="M43" s="192">
        <f t="shared" si="3"/>
        <v>50500</v>
      </c>
      <c r="N43" s="192">
        <f t="shared" si="3"/>
        <v>0</v>
      </c>
      <c r="O43" s="192">
        <f t="shared" si="3"/>
        <v>5934</v>
      </c>
      <c r="P43" s="192">
        <f t="shared" si="3"/>
        <v>0</v>
      </c>
      <c r="Q43" s="192">
        <f t="shared" si="3"/>
        <v>13</v>
      </c>
      <c r="R43" s="192">
        <f t="shared" si="3"/>
        <v>3402</v>
      </c>
      <c r="S43" s="192">
        <f t="shared" si="3"/>
        <v>0</v>
      </c>
      <c r="T43" s="192">
        <f t="shared" si="3"/>
        <v>89530</v>
      </c>
      <c r="U43" s="192">
        <f t="shared" si="3"/>
        <v>356</v>
      </c>
      <c r="V43" s="192">
        <f t="shared" si="3"/>
        <v>928</v>
      </c>
      <c r="W43" s="192">
        <f t="shared" si="3"/>
        <v>52266</v>
      </c>
      <c r="X43" s="192">
        <f t="shared" si="3"/>
        <v>826</v>
      </c>
      <c r="Y43" s="192">
        <f t="shared" si="3"/>
        <v>0</v>
      </c>
      <c r="Z43" s="192">
        <f t="shared" si="3"/>
        <v>0</v>
      </c>
      <c r="AA43" s="192">
        <f t="shared" si="3"/>
        <v>603475</v>
      </c>
    </row>
    <row r="44" spans="1:27" x14ac:dyDescent="0.2">
      <c r="A44" s="263"/>
      <c r="B44" s="263"/>
      <c r="C44" s="270"/>
      <c r="D44" s="270"/>
      <c r="E44" s="270"/>
      <c r="F44" s="270"/>
      <c r="G44" s="270"/>
      <c r="H44" s="270"/>
      <c r="I44" s="270"/>
      <c r="J44" s="270"/>
      <c r="K44" s="270"/>
      <c r="L44" s="270"/>
      <c r="M44" s="270"/>
      <c r="N44" s="270"/>
      <c r="O44" s="270"/>
      <c r="P44" s="270"/>
      <c r="Q44" s="270"/>
      <c r="R44" s="270"/>
      <c r="S44" s="270"/>
      <c r="T44" s="270"/>
      <c r="U44" s="270"/>
      <c r="V44" s="270"/>
      <c r="W44" s="270"/>
      <c r="X44" s="270"/>
      <c r="Y44" s="270"/>
      <c r="Z44" s="270"/>
      <c r="AA44" s="270"/>
    </row>
    <row r="45" spans="1:27" x14ac:dyDescent="0.2">
      <c r="A45" s="309" t="s">
        <v>62</v>
      </c>
      <c r="B45" s="318"/>
      <c r="C45" s="191"/>
      <c r="D45" s="191"/>
      <c r="E45" s="191"/>
      <c r="F45" s="191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  <c r="AA45" s="191">
        <f>'[2]3.1_gamesz'!Z7-'[2]2.12_gamesz'!AA47</f>
        <v>159836</v>
      </c>
    </row>
    <row r="46" spans="1:27" x14ac:dyDescent="0.2">
      <c r="A46" s="263"/>
      <c r="B46" s="263"/>
      <c r="C46" s="270"/>
      <c r="D46" s="270"/>
      <c r="E46" s="270"/>
      <c r="F46" s="270"/>
      <c r="G46" s="270"/>
      <c r="H46" s="270"/>
      <c r="I46" s="270"/>
      <c r="J46" s="270"/>
      <c r="K46" s="270"/>
      <c r="L46" s="270"/>
      <c r="M46" s="270"/>
      <c r="N46" s="270"/>
      <c r="O46" s="270"/>
      <c r="P46" s="270"/>
      <c r="Q46" s="270"/>
      <c r="R46" s="270"/>
      <c r="S46" s="270"/>
      <c r="T46" s="270"/>
      <c r="U46" s="270"/>
      <c r="V46" s="270"/>
      <c r="W46" s="270"/>
      <c r="X46" s="270"/>
      <c r="Y46" s="270"/>
      <c r="Z46" s="270"/>
      <c r="AA46" s="270"/>
    </row>
    <row r="47" spans="1:27" x14ac:dyDescent="0.2">
      <c r="A47" s="309" t="s">
        <v>134</v>
      </c>
      <c r="B47" s="318"/>
      <c r="C47" s="192">
        <f>C43+C45</f>
        <v>19</v>
      </c>
      <c r="D47" s="192">
        <f t="shared" ref="D47:AA47" si="4">D43+D45</f>
        <v>126000</v>
      </c>
      <c r="E47" s="192">
        <f t="shared" si="4"/>
        <v>6858</v>
      </c>
      <c r="F47" s="192">
        <f t="shared" si="4"/>
        <v>3556</v>
      </c>
      <c r="G47" s="192">
        <f t="shared" si="4"/>
        <v>245458</v>
      </c>
      <c r="H47" s="192">
        <f t="shared" si="4"/>
        <v>5000</v>
      </c>
      <c r="I47" s="192">
        <f t="shared" si="4"/>
        <v>0</v>
      </c>
      <c r="J47" s="192">
        <f t="shared" si="4"/>
        <v>0</v>
      </c>
      <c r="K47" s="192">
        <f t="shared" si="4"/>
        <v>8376</v>
      </c>
      <c r="L47" s="192">
        <f t="shared" si="4"/>
        <v>4453</v>
      </c>
      <c r="M47" s="192">
        <f t="shared" si="4"/>
        <v>50500</v>
      </c>
      <c r="N47" s="192">
        <f t="shared" si="4"/>
        <v>0</v>
      </c>
      <c r="O47" s="192">
        <f t="shared" si="4"/>
        <v>5934</v>
      </c>
      <c r="P47" s="192">
        <f t="shared" si="4"/>
        <v>0</v>
      </c>
      <c r="Q47" s="192">
        <f t="shared" si="4"/>
        <v>13</v>
      </c>
      <c r="R47" s="192">
        <f t="shared" si="4"/>
        <v>3402</v>
      </c>
      <c r="S47" s="192">
        <f t="shared" si="4"/>
        <v>0</v>
      </c>
      <c r="T47" s="192">
        <f t="shared" si="4"/>
        <v>89530</v>
      </c>
      <c r="U47" s="192">
        <f t="shared" si="4"/>
        <v>356</v>
      </c>
      <c r="V47" s="192">
        <f t="shared" si="4"/>
        <v>928</v>
      </c>
      <c r="W47" s="192">
        <f t="shared" si="4"/>
        <v>52266</v>
      </c>
      <c r="X47" s="192">
        <f t="shared" si="4"/>
        <v>826</v>
      </c>
      <c r="Y47" s="192">
        <f t="shared" si="4"/>
        <v>0</v>
      </c>
      <c r="Z47" s="192">
        <f t="shared" si="4"/>
        <v>0</v>
      </c>
      <c r="AA47" s="192">
        <f t="shared" si="4"/>
        <v>763311</v>
      </c>
    </row>
  </sheetData>
  <mergeCells count="31">
    <mergeCell ref="A9:B9"/>
    <mergeCell ref="A1:B2"/>
    <mergeCell ref="C1:Z1"/>
    <mergeCell ref="AA1:AA2"/>
    <mergeCell ref="A3:B3"/>
    <mergeCell ref="A4:B4"/>
    <mergeCell ref="A5:B5"/>
    <mergeCell ref="A6:B6"/>
    <mergeCell ref="A7:B7"/>
    <mergeCell ref="A8:B8"/>
    <mergeCell ref="A25:B25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37:B37"/>
    <mergeCell ref="A38:B38"/>
    <mergeCell ref="A43:B43"/>
    <mergeCell ref="A31:B31"/>
    <mergeCell ref="A32:B32"/>
    <mergeCell ref="A33:B33"/>
    <mergeCell ref="A34:B34"/>
    <mergeCell ref="A35:B35"/>
    <mergeCell ref="A36:B36"/>
  </mergeCells>
  <pageMargins left="0.70866141732283472" right="0.70866141732283472" top="0.74803149606299213" bottom="0.35433070866141736" header="0.31496062992125984" footer="0.31496062992125984"/>
  <pageSetup paperSize="9" scale="50" orientation="landscape" verticalDpi="0" r:id="rId1"/>
  <headerFooter>
    <oddHeader>&amp;CGAMESZ Költségvetési szervek költségvetési bevételei 2012. ÉV&amp;R2.3 mellékeltEzer Ft-ban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43" workbookViewId="0">
      <selection activeCell="C7" sqref="C7:F51"/>
    </sheetView>
  </sheetViews>
  <sheetFormatPr defaultRowHeight="12.75" x14ac:dyDescent="0.2"/>
  <cols>
    <col min="1" max="1" width="41.28515625" style="247" customWidth="1"/>
    <col min="2" max="2" width="10" style="247" hidden="1" customWidth="1"/>
    <col min="3" max="3" width="10.7109375" style="247" customWidth="1"/>
    <col min="4" max="4" width="11.5703125" style="247" customWidth="1"/>
    <col min="5" max="5" width="10.140625" style="247" customWidth="1"/>
    <col min="6" max="6" width="12.85546875" style="247" customWidth="1"/>
    <col min="7" max="256" width="9.140625" style="247"/>
    <col min="257" max="257" width="41.28515625" style="247" customWidth="1"/>
    <col min="258" max="258" width="0" style="247" hidden="1" customWidth="1"/>
    <col min="259" max="259" width="10.7109375" style="247" customWidth="1"/>
    <col min="260" max="260" width="11.5703125" style="247" customWidth="1"/>
    <col min="261" max="261" width="10.140625" style="247" customWidth="1"/>
    <col min="262" max="262" width="12.85546875" style="247" customWidth="1"/>
    <col min="263" max="512" width="9.140625" style="247"/>
    <col min="513" max="513" width="41.28515625" style="247" customWidth="1"/>
    <col min="514" max="514" width="0" style="247" hidden="1" customWidth="1"/>
    <col min="515" max="515" width="10.7109375" style="247" customWidth="1"/>
    <col min="516" max="516" width="11.5703125" style="247" customWidth="1"/>
    <col min="517" max="517" width="10.140625" style="247" customWidth="1"/>
    <col min="518" max="518" width="12.85546875" style="247" customWidth="1"/>
    <col min="519" max="768" width="9.140625" style="247"/>
    <col min="769" max="769" width="41.28515625" style="247" customWidth="1"/>
    <col min="770" max="770" width="0" style="247" hidden="1" customWidth="1"/>
    <col min="771" max="771" width="10.7109375" style="247" customWidth="1"/>
    <col min="772" max="772" width="11.5703125" style="247" customWidth="1"/>
    <col min="773" max="773" width="10.140625" style="247" customWidth="1"/>
    <col min="774" max="774" width="12.85546875" style="247" customWidth="1"/>
    <col min="775" max="1024" width="9.140625" style="247"/>
    <col min="1025" max="1025" width="41.28515625" style="247" customWidth="1"/>
    <col min="1026" max="1026" width="0" style="247" hidden="1" customWidth="1"/>
    <col min="1027" max="1027" width="10.7109375" style="247" customWidth="1"/>
    <col min="1028" max="1028" width="11.5703125" style="247" customWidth="1"/>
    <col min="1029" max="1029" width="10.140625" style="247" customWidth="1"/>
    <col min="1030" max="1030" width="12.85546875" style="247" customWidth="1"/>
    <col min="1031" max="1280" width="9.140625" style="247"/>
    <col min="1281" max="1281" width="41.28515625" style="247" customWidth="1"/>
    <col min="1282" max="1282" width="0" style="247" hidden="1" customWidth="1"/>
    <col min="1283" max="1283" width="10.7109375" style="247" customWidth="1"/>
    <col min="1284" max="1284" width="11.5703125" style="247" customWidth="1"/>
    <col min="1285" max="1285" width="10.140625" style="247" customWidth="1"/>
    <col min="1286" max="1286" width="12.85546875" style="247" customWidth="1"/>
    <col min="1287" max="1536" width="9.140625" style="247"/>
    <col min="1537" max="1537" width="41.28515625" style="247" customWidth="1"/>
    <col min="1538" max="1538" width="0" style="247" hidden="1" customWidth="1"/>
    <col min="1539" max="1539" width="10.7109375" style="247" customWidth="1"/>
    <col min="1540" max="1540" width="11.5703125" style="247" customWidth="1"/>
    <col min="1541" max="1541" width="10.140625" style="247" customWidth="1"/>
    <col min="1542" max="1542" width="12.85546875" style="247" customWidth="1"/>
    <col min="1543" max="1792" width="9.140625" style="247"/>
    <col min="1793" max="1793" width="41.28515625" style="247" customWidth="1"/>
    <col min="1794" max="1794" width="0" style="247" hidden="1" customWidth="1"/>
    <col min="1795" max="1795" width="10.7109375" style="247" customWidth="1"/>
    <col min="1796" max="1796" width="11.5703125" style="247" customWidth="1"/>
    <col min="1797" max="1797" width="10.140625" style="247" customWidth="1"/>
    <col min="1798" max="1798" width="12.85546875" style="247" customWidth="1"/>
    <col min="1799" max="2048" width="9.140625" style="247"/>
    <col min="2049" max="2049" width="41.28515625" style="247" customWidth="1"/>
    <col min="2050" max="2050" width="0" style="247" hidden="1" customWidth="1"/>
    <col min="2051" max="2051" width="10.7109375" style="247" customWidth="1"/>
    <col min="2052" max="2052" width="11.5703125" style="247" customWidth="1"/>
    <col min="2053" max="2053" width="10.140625" style="247" customWidth="1"/>
    <col min="2054" max="2054" width="12.85546875" style="247" customWidth="1"/>
    <col min="2055" max="2304" width="9.140625" style="247"/>
    <col min="2305" max="2305" width="41.28515625" style="247" customWidth="1"/>
    <col min="2306" max="2306" width="0" style="247" hidden="1" customWidth="1"/>
    <col min="2307" max="2307" width="10.7109375" style="247" customWidth="1"/>
    <col min="2308" max="2308" width="11.5703125" style="247" customWidth="1"/>
    <col min="2309" max="2309" width="10.140625" style="247" customWidth="1"/>
    <col min="2310" max="2310" width="12.85546875" style="247" customWidth="1"/>
    <col min="2311" max="2560" width="9.140625" style="247"/>
    <col min="2561" max="2561" width="41.28515625" style="247" customWidth="1"/>
    <col min="2562" max="2562" width="0" style="247" hidden="1" customWidth="1"/>
    <col min="2563" max="2563" width="10.7109375" style="247" customWidth="1"/>
    <col min="2564" max="2564" width="11.5703125" style="247" customWidth="1"/>
    <col min="2565" max="2565" width="10.140625" style="247" customWidth="1"/>
    <col min="2566" max="2566" width="12.85546875" style="247" customWidth="1"/>
    <col min="2567" max="2816" width="9.140625" style="247"/>
    <col min="2817" max="2817" width="41.28515625" style="247" customWidth="1"/>
    <col min="2818" max="2818" width="0" style="247" hidden="1" customWidth="1"/>
    <col min="2819" max="2819" width="10.7109375" style="247" customWidth="1"/>
    <col min="2820" max="2820" width="11.5703125" style="247" customWidth="1"/>
    <col min="2821" max="2821" width="10.140625" style="247" customWidth="1"/>
    <col min="2822" max="2822" width="12.85546875" style="247" customWidth="1"/>
    <col min="2823" max="3072" width="9.140625" style="247"/>
    <col min="3073" max="3073" width="41.28515625" style="247" customWidth="1"/>
    <col min="3074" max="3074" width="0" style="247" hidden="1" customWidth="1"/>
    <col min="3075" max="3075" width="10.7109375" style="247" customWidth="1"/>
    <col min="3076" max="3076" width="11.5703125" style="247" customWidth="1"/>
    <col min="3077" max="3077" width="10.140625" style="247" customWidth="1"/>
    <col min="3078" max="3078" width="12.85546875" style="247" customWidth="1"/>
    <col min="3079" max="3328" width="9.140625" style="247"/>
    <col min="3329" max="3329" width="41.28515625" style="247" customWidth="1"/>
    <col min="3330" max="3330" width="0" style="247" hidden="1" customWidth="1"/>
    <col min="3331" max="3331" width="10.7109375" style="247" customWidth="1"/>
    <col min="3332" max="3332" width="11.5703125" style="247" customWidth="1"/>
    <col min="3333" max="3333" width="10.140625" style="247" customWidth="1"/>
    <col min="3334" max="3334" width="12.85546875" style="247" customWidth="1"/>
    <col min="3335" max="3584" width="9.140625" style="247"/>
    <col min="3585" max="3585" width="41.28515625" style="247" customWidth="1"/>
    <col min="3586" max="3586" width="0" style="247" hidden="1" customWidth="1"/>
    <col min="3587" max="3587" width="10.7109375" style="247" customWidth="1"/>
    <col min="3588" max="3588" width="11.5703125" style="247" customWidth="1"/>
    <col min="3589" max="3589" width="10.140625" style="247" customWidth="1"/>
    <col min="3590" max="3590" width="12.85546875" style="247" customWidth="1"/>
    <col min="3591" max="3840" width="9.140625" style="247"/>
    <col min="3841" max="3841" width="41.28515625" style="247" customWidth="1"/>
    <col min="3842" max="3842" width="0" style="247" hidden="1" customWidth="1"/>
    <col min="3843" max="3843" width="10.7109375" style="247" customWidth="1"/>
    <col min="3844" max="3844" width="11.5703125" style="247" customWidth="1"/>
    <col min="3845" max="3845" width="10.140625" style="247" customWidth="1"/>
    <col min="3846" max="3846" width="12.85546875" style="247" customWidth="1"/>
    <col min="3847" max="4096" width="9.140625" style="247"/>
    <col min="4097" max="4097" width="41.28515625" style="247" customWidth="1"/>
    <col min="4098" max="4098" width="0" style="247" hidden="1" customWidth="1"/>
    <col min="4099" max="4099" width="10.7109375" style="247" customWidth="1"/>
    <col min="4100" max="4100" width="11.5703125" style="247" customWidth="1"/>
    <col min="4101" max="4101" width="10.140625" style="247" customWidth="1"/>
    <col min="4102" max="4102" width="12.85546875" style="247" customWidth="1"/>
    <col min="4103" max="4352" width="9.140625" style="247"/>
    <col min="4353" max="4353" width="41.28515625" style="247" customWidth="1"/>
    <col min="4354" max="4354" width="0" style="247" hidden="1" customWidth="1"/>
    <col min="4355" max="4355" width="10.7109375" style="247" customWidth="1"/>
    <col min="4356" max="4356" width="11.5703125" style="247" customWidth="1"/>
    <col min="4357" max="4357" width="10.140625" style="247" customWidth="1"/>
    <col min="4358" max="4358" width="12.85546875" style="247" customWidth="1"/>
    <col min="4359" max="4608" width="9.140625" style="247"/>
    <col min="4609" max="4609" width="41.28515625" style="247" customWidth="1"/>
    <col min="4610" max="4610" width="0" style="247" hidden="1" customWidth="1"/>
    <col min="4611" max="4611" width="10.7109375" style="247" customWidth="1"/>
    <col min="4612" max="4612" width="11.5703125" style="247" customWidth="1"/>
    <col min="4613" max="4613" width="10.140625" style="247" customWidth="1"/>
    <col min="4614" max="4614" width="12.85546875" style="247" customWidth="1"/>
    <col min="4615" max="4864" width="9.140625" style="247"/>
    <col min="4865" max="4865" width="41.28515625" style="247" customWidth="1"/>
    <col min="4866" max="4866" width="0" style="247" hidden="1" customWidth="1"/>
    <col min="4867" max="4867" width="10.7109375" style="247" customWidth="1"/>
    <col min="4868" max="4868" width="11.5703125" style="247" customWidth="1"/>
    <col min="4869" max="4869" width="10.140625" style="247" customWidth="1"/>
    <col min="4870" max="4870" width="12.85546875" style="247" customWidth="1"/>
    <col min="4871" max="5120" width="9.140625" style="247"/>
    <col min="5121" max="5121" width="41.28515625" style="247" customWidth="1"/>
    <col min="5122" max="5122" width="0" style="247" hidden="1" customWidth="1"/>
    <col min="5123" max="5123" width="10.7109375" style="247" customWidth="1"/>
    <col min="5124" max="5124" width="11.5703125" style="247" customWidth="1"/>
    <col min="5125" max="5125" width="10.140625" style="247" customWidth="1"/>
    <col min="5126" max="5126" width="12.85546875" style="247" customWidth="1"/>
    <col min="5127" max="5376" width="9.140625" style="247"/>
    <col min="5377" max="5377" width="41.28515625" style="247" customWidth="1"/>
    <col min="5378" max="5378" width="0" style="247" hidden="1" customWidth="1"/>
    <col min="5379" max="5379" width="10.7109375" style="247" customWidth="1"/>
    <col min="5380" max="5380" width="11.5703125" style="247" customWidth="1"/>
    <col min="5381" max="5381" width="10.140625" style="247" customWidth="1"/>
    <col min="5382" max="5382" width="12.85546875" style="247" customWidth="1"/>
    <col min="5383" max="5632" width="9.140625" style="247"/>
    <col min="5633" max="5633" width="41.28515625" style="247" customWidth="1"/>
    <col min="5634" max="5634" width="0" style="247" hidden="1" customWidth="1"/>
    <col min="5635" max="5635" width="10.7109375" style="247" customWidth="1"/>
    <col min="5636" max="5636" width="11.5703125" style="247" customWidth="1"/>
    <col min="5637" max="5637" width="10.140625" style="247" customWidth="1"/>
    <col min="5638" max="5638" width="12.85546875" style="247" customWidth="1"/>
    <col min="5639" max="5888" width="9.140625" style="247"/>
    <col min="5889" max="5889" width="41.28515625" style="247" customWidth="1"/>
    <col min="5890" max="5890" width="0" style="247" hidden="1" customWidth="1"/>
    <col min="5891" max="5891" width="10.7109375" style="247" customWidth="1"/>
    <col min="5892" max="5892" width="11.5703125" style="247" customWidth="1"/>
    <col min="5893" max="5893" width="10.140625" style="247" customWidth="1"/>
    <col min="5894" max="5894" width="12.85546875" style="247" customWidth="1"/>
    <col min="5895" max="6144" width="9.140625" style="247"/>
    <col min="6145" max="6145" width="41.28515625" style="247" customWidth="1"/>
    <col min="6146" max="6146" width="0" style="247" hidden="1" customWidth="1"/>
    <col min="6147" max="6147" width="10.7109375" style="247" customWidth="1"/>
    <col min="6148" max="6148" width="11.5703125" style="247" customWidth="1"/>
    <col min="6149" max="6149" width="10.140625" style="247" customWidth="1"/>
    <col min="6150" max="6150" width="12.85546875" style="247" customWidth="1"/>
    <col min="6151" max="6400" width="9.140625" style="247"/>
    <col min="6401" max="6401" width="41.28515625" style="247" customWidth="1"/>
    <col min="6402" max="6402" width="0" style="247" hidden="1" customWidth="1"/>
    <col min="6403" max="6403" width="10.7109375" style="247" customWidth="1"/>
    <col min="6404" max="6404" width="11.5703125" style="247" customWidth="1"/>
    <col min="6405" max="6405" width="10.140625" style="247" customWidth="1"/>
    <col min="6406" max="6406" width="12.85546875" style="247" customWidth="1"/>
    <col min="6407" max="6656" width="9.140625" style="247"/>
    <col min="6657" max="6657" width="41.28515625" style="247" customWidth="1"/>
    <col min="6658" max="6658" width="0" style="247" hidden="1" customWidth="1"/>
    <col min="6659" max="6659" width="10.7109375" style="247" customWidth="1"/>
    <col min="6660" max="6660" width="11.5703125" style="247" customWidth="1"/>
    <col min="6661" max="6661" width="10.140625" style="247" customWidth="1"/>
    <col min="6662" max="6662" width="12.85546875" style="247" customWidth="1"/>
    <col min="6663" max="6912" width="9.140625" style="247"/>
    <col min="6913" max="6913" width="41.28515625" style="247" customWidth="1"/>
    <col min="6914" max="6914" width="0" style="247" hidden="1" customWidth="1"/>
    <col min="6915" max="6915" width="10.7109375" style="247" customWidth="1"/>
    <col min="6916" max="6916" width="11.5703125" style="247" customWidth="1"/>
    <col min="6917" max="6917" width="10.140625" style="247" customWidth="1"/>
    <col min="6918" max="6918" width="12.85546875" style="247" customWidth="1"/>
    <col min="6919" max="7168" width="9.140625" style="247"/>
    <col min="7169" max="7169" width="41.28515625" style="247" customWidth="1"/>
    <col min="7170" max="7170" width="0" style="247" hidden="1" customWidth="1"/>
    <col min="7171" max="7171" width="10.7109375" style="247" customWidth="1"/>
    <col min="7172" max="7172" width="11.5703125" style="247" customWidth="1"/>
    <col min="7173" max="7173" width="10.140625" style="247" customWidth="1"/>
    <col min="7174" max="7174" width="12.85546875" style="247" customWidth="1"/>
    <col min="7175" max="7424" width="9.140625" style="247"/>
    <col min="7425" max="7425" width="41.28515625" style="247" customWidth="1"/>
    <col min="7426" max="7426" width="0" style="247" hidden="1" customWidth="1"/>
    <col min="7427" max="7427" width="10.7109375" style="247" customWidth="1"/>
    <col min="7428" max="7428" width="11.5703125" style="247" customWidth="1"/>
    <col min="7429" max="7429" width="10.140625" style="247" customWidth="1"/>
    <col min="7430" max="7430" width="12.85546875" style="247" customWidth="1"/>
    <col min="7431" max="7680" width="9.140625" style="247"/>
    <col min="7681" max="7681" width="41.28515625" style="247" customWidth="1"/>
    <col min="7682" max="7682" width="0" style="247" hidden="1" customWidth="1"/>
    <col min="7683" max="7683" width="10.7109375" style="247" customWidth="1"/>
    <col min="7684" max="7684" width="11.5703125" style="247" customWidth="1"/>
    <col min="7685" max="7685" width="10.140625" style="247" customWidth="1"/>
    <col min="7686" max="7686" width="12.85546875" style="247" customWidth="1"/>
    <col min="7687" max="7936" width="9.140625" style="247"/>
    <col min="7937" max="7937" width="41.28515625" style="247" customWidth="1"/>
    <col min="7938" max="7938" width="0" style="247" hidden="1" customWidth="1"/>
    <col min="7939" max="7939" width="10.7109375" style="247" customWidth="1"/>
    <col min="7940" max="7940" width="11.5703125" style="247" customWidth="1"/>
    <col min="7941" max="7941" width="10.140625" style="247" customWidth="1"/>
    <col min="7942" max="7942" width="12.85546875" style="247" customWidth="1"/>
    <col min="7943" max="8192" width="9.140625" style="247"/>
    <col min="8193" max="8193" width="41.28515625" style="247" customWidth="1"/>
    <col min="8194" max="8194" width="0" style="247" hidden="1" customWidth="1"/>
    <col min="8195" max="8195" width="10.7109375" style="247" customWidth="1"/>
    <col min="8196" max="8196" width="11.5703125" style="247" customWidth="1"/>
    <col min="8197" max="8197" width="10.140625" style="247" customWidth="1"/>
    <col min="8198" max="8198" width="12.85546875" style="247" customWidth="1"/>
    <col min="8199" max="8448" width="9.140625" style="247"/>
    <col min="8449" max="8449" width="41.28515625" style="247" customWidth="1"/>
    <col min="8450" max="8450" width="0" style="247" hidden="1" customWidth="1"/>
    <col min="8451" max="8451" width="10.7109375" style="247" customWidth="1"/>
    <col min="8452" max="8452" width="11.5703125" style="247" customWidth="1"/>
    <col min="8453" max="8453" width="10.140625" style="247" customWidth="1"/>
    <col min="8454" max="8454" width="12.85546875" style="247" customWidth="1"/>
    <col min="8455" max="8704" width="9.140625" style="247"/>
    <col min="8705" max="8705" width="41.28515625" style="247" customWidth="1"/>
    <col min="8706" max="8706" width="0" style="247" hidden="1" customWidth="1"/>
    <col min="8707" max="8707" width="10.7109375" style="247" customWidth="1"/>
    <col min="8708" max="8708" width="11.5703125" style="247" customWidth="1"/>
    <col min="8709" max="8709" width="10.140625" style="247" customWidth="1"/>
    <col min="8710" max="8710" width="12.85546875" style="247" customWidth="1"/>
    <col min="8711" max="8960" width="9.140625" style="247"/>
    <col min="8961" max="8961" width="41.28515625" style="247" customWidth="1"/>
    <col min="8962" max="8962" width="0" style="247" hidden="1" customWidth="1"/>
    <col min="8963" max="8963" width="10.7109375" style="247" customWidth="1"/>
    <col min="8964" max="8964" width="11.5703125" style="247" customWidth="1"/>
    <col min="8965" max="8965" width="10.140625" style="247" customWidth="1"/>
    <col min="8966" max="8966" width="12.85546875" style="247" customWidth="1"/>
    <col min="8967" max="9216" width="9.140625" style="247"/>
    <col min="9217" max="9217" width="41.28515625" style="247" customWidth="1"/>
    <col min="9218" max="9218" width="0" style="247" hidden="1" customWidth="1"/>
    <col min="9219" max="9219" width="10.7109375" style="247" customWidth="1"/>
    <col min="9220" max="9220" width="11.5703125" style="247" customWidth="1"/>
    <col min="9221" max="9221" width="10.140625" style="247" customWidth="1"/>
    <col min="9222" max="9222" width="12.85546875" style="247" customWidth="1"/>
    <col min="9223" max="9472" width="9.140625" style="247"/>
    <col min="9473" max="9473" width="41.28515625" style="247" customWidth="1"/>
    <col min="9474" max="9474" width="0" style="247" hidden="1" customWidth="1"/>
    <col min="9475" max="9475" width="10.7109375" style="247" customWidth="1"/>
    <col min="9476" max="9476" width="11.5703125" style="247" customWidth="1"/>
    <col min="9477" max="9477" width="10.140625" style="247" customWidth="1"/>
    <col min="9478" max="9478" width="12.85546875" style="247" customWidth="1"/>
    <col min="9479" max="9728" width="9.140625" style="247"/>
    <col min="9729" max="9729" width="41.28515625" style="247" customWidth="1"/>
    <col min="9730" max="9730" width="0" style="247" hidden="1" customWidth="1"/>
    <col min="9731" max="9731" width="10.7109375" style="247" customWidth="1"/>
    <col min="9732" max="9732" width="11.5703125" style="247" customWidth="1"/>
    <col min="9733" max="9733" width="10.140625" style="247" customWidth="1"/>
    <col min="9734" max="9734" width="12.85546875" style="247" customWidth="1"/>
    <col min="9735" max="9984" width="9.140625" style="247"/>
    <col min="9985" max="9985" width="41.28515625" style="247" customWidth="1"/>
    <col min="9986" max="9986" width="0" style="247" hidden="1" customWidth="1"/>
    <col min="9987" max="9987" width="10.7109375" style="247" customWidth="1"/>
    <col min="9988" max="9988" width="11.5703125" style="247" customWidth="1"/>
    <col min="9989" max="9989" width="10.140625" style="247" customWidth="1"/>
    <col min="9990" max="9990" width="12.85546875" style="247" customWidth="1"/>
    <col min="9991" max="10240" width="9.140625" style="247"/>
    <col min="10241" max="10241" width="41.28515625" style="247" customWidth="1"/>
    <col min="10242" max="10242" width="0" style="247" hidden="1" customWidth="1"/>
    <col min="10243" max="10243" width="10.7109375" style="247" customWidth="1"/>
    <col min="10244" max="10244" width="11.5703125" style="247" customWidth="1"/>
    <col min="10245" max="10245" width="10.140625" style="247" customWidth="1"/>
    <col min="10246" max="10246" width="12.85546875" style="247" customWidth="1"/>
    <col min="10247" max="10496" width="9.140625" style="247"/>
    <col min="10497" max="10497" width="41.28515625" style="247" customWidth="1"/>
    <col min="10498" max="10498" width="0" style="247" hidden="1" customWidth="1"/>
    <col min="10499" max="10499" width="10.7109375" style="247" customWidth="1"/>
    <col min="10500" max="10500" width="11.5703125" style="247" customWidth="1"/>
    <col min="10501" max="10501" width="10.140625" style="247" customWidth="1"/>
    <col min="10502" max="10502" width="12.85546875" style="247" customWidth="1"/>
    <col min="10503" max="10752" width="9.140625" style="247"/>
    <col min="10753" max="10753" width="41.28515625" style="247" customWidth="1"/>
    <col min="10754" max="10754" width="0" style="247" hidden="1" customWidth="1"/>
    <col min="10755" max="10755" width="10.7109375" style="247" customWidth="1"/>
    <col min="10756" max="10756" width="11.5703125" style="247" customWidth="1"/>
    <col min="10757" max="10757" width="10.140625" style="247" customWidth="1"/>
    <col min="10758" max="10758" width="12.85546875" style="247" customWidth="1"/>
    <col min="10759" max="11008" width="9.140625" style="247"/>
    <col min="11009" max="11009" width="41.28515625" style="247" customWidth="1"/>
    <col min="11010" max="11010" width="0" style="247" hidden="1" customWidth="1"/>
    <col min="11011" max="11011" width="10.7109375" style="247" customWidth="1"/>
    <col min="11012" max="11012" width="11.5703125" style="247" customWidth="1"/>
    <col min="11013" max="11013" width="10.140625" style="247" customWidth="1"/>
    <col min="11014" max="11014" width="12.85546875" style="247" customWidth="1"/>
    <col min="11015" max="11264" width="9.140625" style="247"/>
    <col min="11265" max="11265" width="41.28515625" style="247" customWidth="1"/>
    <col min="11266" max="11266" width="0" style="247" hidden="1" customWidth="1"/>
    <col min="11267" max="11267" width="10.7109375" style="247" customWidth="1"/>
    <col min="11268" max="11268" width="11.5703125" style="247" customWidth="1"/>
    <col min="11269" max="11269" width="10.140625" style="247" customWidth="1"/>
    <col min="11270" max="11270" width="12.85546875" style="247" customWidth="1"/>
    <col min="11271" max="11520" width="9.140625" style="247"/>
    <col min="11521" max="11521" width="41.28515625" style="247" customWidth="1"/>
    <col min="11522" max="11522" width="0" style="247" hidden="1" customWidth="1"/>
    <col min="11523" max="11523" width="10.7109375" style="247" customWidth="1"/>
    <col min="11524" max="11524" width="11.5703125" style="247" customWidth="1"/>
    <col min="11525" max="11525" width="10.140625" style="247" customWidth="1"/>
    <col min="11526" max="11526" width="12.85546875" style="247" customWidth="1"/>
    <col min="11527" max="11776" width="9.140625" style="247"/>
    <col min="11777" max="11777" width="41.28515625" style="247" customWidth="1"/>
    <col min="11778" max="11778" width="0" style="247" hidden="1" customWidth="1"/>
    <col min="11779" max="11779" width="10.7109375" style="247" customWidth="1"/>
    <col min="11780" max="11780" width="11.5703125" style="247" customWidth="1"/>
    <col min="11781" max="11781" width="10.140625" style="247" customWidth="1"/>
    <col min="11782" max="11782" width="12.85546875" style="247" customWidth="1"/>
    <col min="11783" max="12032" width="9.140625" style="247"/>
    <col min="12033" max="12033" width="41.28515625" style="247" customWidth="1"/>
    <col min="12034" max="12034" width="0" style="247" hidden="1" customWidth="1"/>
    <col min="12035" max="12035" width="10.7109375" style="247" customWidth="1"/>
    <col min="12036" max="12036" width="11.5703125" style="247" customWidth="1"/>
    <col min="12037" max="12037" width="10.140625" style="247" customWidth="1"/>
    <col min="12038" max="12038" width="12.85546875" style="247" customWidth="1"/>
    <col min="12039" max="12288" width="9.140625" style="247"/>
    <col min="12289" max="12289" width="41.28515625" style="247" customWidth="1"/>
    <col min="12290" max="12290" width="0" style="247" hidden="1" customWidth="1"/>
    <col min="12291" max="12291" width="10.7109375" style="247" customWidth="1"/>
    <col min="12292" max="12292" width="11.5703125" style="247" customWidth="1"/>
    <col min="12293" max="12293" width="10.140625" style="247" customWidth="1"/>
    <col min="12294" max="12294" width="12.85546875" style="247" customWidth="1"/>
    <col min="12295" max="12544" width="9.140625" style="247"/>
    <col min="12545" max="12545" width="41.28515625" style="247" customWidth="1"/>
    <col min="12546" max="12546" width="0" style="247" hidden="1" customWidth="1"/>
    <col min="12547" max="12547" width="10.7109375" style="247" customWidth="1"/>
    <col min="12548" max="12548" width="11.5703125" style="247" customWidth="1"/>
    <col min="12549" max="12549" width="10.140625" style="247" customWidth="1"/>
    <col min="12550" max="12550" width="12.85546875" style="247" customWidth="1"/>
    <col min="12551" max="12800" width="9.140625" style="247"/>
    <col min="12801" max="12801" width="41.28515625" style="247" customWidth="1"/>
    <col min="12802" max="12802" width="0" style="247" hidden="1" customWidth="1"/>
    <col min="12803" max="12803" width="10.7109375" style="247" customWidth="1"/>
    <col min="12804" max="12804" width="11.5703125" style="247" customWidth="1"/>
    <col min="12805" max="12805" width="10.140625" style="247" customWidth="1"/>
    <col min="12806" max="12806" width="12.85546875" style="247" customWidth="1"/>
    <col min="12807" max="13056" width="9.140625" style="247"/>
    <col min="13057" max="13057" width="41.28515625" style="247" customWidth="1"/>
    <col min="13058" max="13058" width="0" style="247" hidden="1" customWidth="1"/>
    <col min="13059" max="13059" width="10.7109375" style="247" customWidth="1"/>
    <col min="13060" max="13060" width="11.5703125" style="247" customWidth="1"/>
    <col min="13061" max="13061" width="10.140625" style="247" customWidth="1"/>
    <col min="13062" max="13062" width="12.85546875" style="247" customWidth="1"/>
    <col min="13063" max="13312" width="9.140625" style="247"/>
    <col min="13313" max="13313" width="41.28515625" style="247" customWidth="1"/>
    <col min="13314" max="13314" width="0" style="247" hidden="1" customWidth="1"/>
    <col min="13315" max="13315" width="10.7109375" style="247" customWidth="1"/>
    <col min="13316" max="13316" width="11.5703125" style="247" customWidth="1"/>
    <col min="13317" max="13317" width="10.140625" style="247" customWidth="1"/>
    <col min="13318" max="13318" width="12.85546875" style="247" customWidth="1"/>
    <col min="13319" max="13568" width="9.140625" style="247"/>
    <col min="13569" max="13569" width="41.28515625" style="247" customWidth="1"/>
    <col min="13570" max="13570" width="0" style="247" hidden="1" customWidth="1"/>
    <col min="13571" max="13571" width="10.7109375" style="247" customWidth="1"/>
    <col min="13572" max="13572" width="11.5703125" style="247" customWidth="1"/>
    <col min="13573" max="13573" width="10.140625" style="247" customWidth="1"/>
    <col min="13574" max="13574" width="12.85546875" style="247" customWidth="1"/>
    <col min="13575" max="13824" width="9.140625" style="247"/>
    <col min="13825" max="13825" width="41.28515625" style="247" customWidth="1"/>
    <col min="13826" max="13826" width="0" style="247" hidden="1" customWidth="1"/>
    <col min="13827" max="13827" width="10.7109375" style="247" customWidth="1"/>
    <col min="13828" max="13828" width="11.5703125" style="247" customWidth="1"/>
    <col min="13829" max="13829" width="10.140625" style="247" customWidth="1"/>
    <col min="13830" max="13830" width="12.85546875" style="247" customWidth="1"/>
    <col min="13831" max="14080" width="9.140625" style="247"/>
    <col min="14081" max="14081" width="41.28515625" style="247" customWidth="1"/>
    <col min="14082" max="14082" width="0" style="247" hidden="1" customWidth="1"/>
    <col min="14083" max="14083" width="10.7109375" style="247" customWidth="1"/>
    <col min="14084" max="14084" width="11.5703125" style="247" customWidth="1"/>
    <col min="14085" max="14085" width="10.140625" style="247" customWidth="1"/>
    <col min="14086" max="14086" width="12.85546875" style="247" customWidth="1"/>
    <col min="14087" max="14336" width="9.140625" style="247"/>
    <col min="14337" max="14337" width="41.28515625" style="247" customWidth="1"/>
    <col min="14338" max="14338" width="0" style="247" hidden="1" customWidth="1"/>
    <col min="14339" max="14339" width="10.7109375" style="247" customWidth="1"/>
    <col min="14340" max="14340" width="11.5703125" style="247" customWidth="1"/>
    <col min="14341" max="14341" width="10.140625" style="247" customWidth="1"/>
    <col min="14342" max="14342" width="12.85546875" style="247" customWidth="1"/>
    <col min="14343" max="14592" width="9.140625" style="247"/>
    <col min="14593" max="14593" width="41.28515625" style="247" customWidth="1"/>
    <col min="14594" max="14594" width="0" style="247" hidden="1" customWidth="1"/>
    <col min="14595" max="14595" width="10.7109375" style="247" customWidth="1"/>
    <col min="14596" max="14596" width="11.5703125" style="247" customWidth="1"/>
    <col min="14597" max="14597" width="10.140625" style="247" customWidth="1"/>
    <col min="14598" max="14598" width="12.85546875" style="247" customWidth="1"/>
    <col min="14599" max="14848" width="9.140625" style="247"/>
    <col min="14849" max="14849" width="41.28515625" style="247" customWidth="1"/>
    <col min="14850" max="14850" width="0" style="247" hidden="1" customWidth="1"/>
    <col min="14851" max="14851" width="10.7109375" style="247" customWidth="1"/>
    <col min="14852" max="14852" width="11.5703125" style="247" customWidth="1"/>
    <col min="14853" max="14853" width="10.140625" style="247" customWidth="1"/>
    <col min="14854" max="14854" width="12.85546875" style="247" customWidth="1"/>
    <col min="14855" max="15104" width="9.140625" style="247"/>
    <col min="15105" max="15105" width="41.28515625" style="247" customWidth="1"/>
    <col min="15106" max="15106" width="0" style="247" hidden="1" customWidth="1"/>
    <col min="15107" max="15107" width="10.7109375" style="247" customWidth="1"/>
    <col min="15108" max="15108" width="11.5703125" style="247" customWidth="1"/>
    <col min="15109" max="15109" width="10.140625" style="247" customWidth="1"/>
    <col min="15110" max="15110" width="12.85546875" style="247" customWidth="1"/>
    <col min="15111" max="15360" width="9.140625" style="247"/>
    <col min="15361" max="15361" width="41.28515625" style="247" customWidth="1"/>
    <col min="15362" max="15362" width="0" style="247" hidden="1" customWidth="1"/>
    <col min="15363" max="15363" width="10.7109375" style="247" customWidth="1"/>
    <col min="15364" max="15364" width="11.5703125" style="247" customWidth="1"/>
    <col min="15365" max="15365" width="10.140625" style="247" customWidth="1"/>
    <col min="15366" max="15366" width="12.85546875" style="247" customWidth="1"/>
    <col min="15367" max="15616" width="9.140625" style="247"/>
    <col min="15617" max="15617" width="41.28515625" style="247" customWidth="1"/>
    <col min="15618" max="15618" width="0" style="247" hidden="1" customWidth="1"/>
    <col min="15619" max="15619" width="10.7109375" style="247" customWidth="1"/>
    <col min="15620" max="15620" width="11.5703125" style="247" customWidth="1"/>
    <col min="15621" max="15621" width="10.140625" style="247" customWidth="1"/>
    <col min="15622" max="15622" width="12.85546875" style="247" customWidth="1"/>
    <col min="15623" max="15872" width="9.140625" style="247"/>
    <col min="15873" max="15873" width="41.28515625" style="247" customWidth="1"/>
    <col min="15874" max="15874" width="0" style="247" hidden="1" customWidth="1"/>
    <col min="15875" max="15875" width="10.7109375" style="247" customWidth="1"/>
    <col min="15876" max="15876" width="11.5703125" style="247" customWidth="1"/>
    <col min="15877" max="15877" width="10.140625" style="247" customWidth="1"/>
    <col min="15878" max="15878" width="12.85546875" style="247" customWidth="1"/>
    <col min="15879" max="16128" width="9.140625" style="247"/>
    <col min="16129" max="16129" width="41.28515625" style="247" customWidth="1"/>
    <col min="16130" max="16130" width="0" style="247" hidden="1" customWidth="1"/>
    <col min="16131" max="16131" width="10.7109375" style="247" customWidth="1"/>
    <col min="16132" max="16132" width="11.5703125" style="247" customWidth="1"/>
    <col min="16133" max="16133" width="10.140625" style="247" customWidth="1"/>
    <col min="16134" max="16134" width="12.85546875" style="247" customWidth="1"/>
    <col min="16135" max="16384" width="9.140625" style="247"/>
  </cols>
  <sheetData>
    <row r="1" spans="1:6" x14ac:dyDescent="0.2">
      <c r="A1" s="599" t="s">
        <v>687</v>
      </c>
      <c r="B1" s="599"/>
      <c r="C1" s="599"/>
      <c r="D1" s="599"/>
      <c r="E1" s="599"/>
      <c r="F1" s="599"/>
    </row>
    <row r="2" spans="1:6" ht="12" customHeight="1" x14ac:dyDescent="0.2">
      <c r="A2" s="589" t="s">
        <v>376</v>
      </c>
      <c r="B2" s="589"/>
      <c r="C2" s="589"/>
      <c r="D2" s="589"/>
      <c r="E2" s="589"/>
      <c r="F2" s="589"/>
    </row>
    <row r="3" spans="1:6" x14ac:dyDescent="0.2">
      <c r="A3" s="600" t="s">
        <v>66</v>
      </c>
      <c r="B3" s="600"/>
      <c r="C3" s="600"/>
      <c r="D3" s="600"/>
      <c r="E3" s="600"/>
      <c r="F3" s="600"/>
    </row>
    <row r="4" spans="1:6" ht="12" customHeight="1" x14ac:dyDescent="0.2">
      <c r="F4" s="307" t="s">
        <v>3</v>
      </c>
    </row>
    <row r="5" spans="1:6" ht="14.25" customHeight="1" x14ac:dyDescent="0.2">
      <c r="A5" s="588" t="s">
        <v>4</v>
      </c>
      <c r="B5" s="588"/>
      <c r="C5" s="588" t="s">
        <v>610</v>
      </c>
      <c r="D5" s="588"/>
      <c r="E5" s="588"/>
      <c r="F5" s="595" t="s">
        <v>611</v>
      </c>
    </row>
    <row r="6" spans="1:6" ht="17.25" customHeight="1" x14ac:dyDescent="0.2">
      <c r="A6" s="588"/>
      <c r="B6" s="588"/>
      <c r="C6" s="266">
        <v>889101</v>
      </c>
      <c r="D6" s="267">
        <v>889109</v>
      </c>
      <c r="E6" s="267">
        <v>562920</v>
      </c>
      <c r="F6" s="597"/>
    </row>
    <row r="7" spans="1:6" x14ac:dyDescent="0.2">
      <c r="A7" s="601" t="s">
        <v>198</v>
      </c>
      <c r="B7" s="601"/>
      <c r="C7" s="100">
        <f>C8+C13+C14</f>
        <v>10979</v>
      </c>
      <c r="D7" s="100">
        <f>D8+D13+D14</f>
        <v>4628</v>
      </c>
      <c r="E7" s="100">
        <f>E8+E13+E14</f>
        <v>3352</v>
      </c>
      <c r="F7" s="100">
        <f>C7+D7+E7</f>
        <v>18959</v>
      </c>
    </row>
    <row r="8" spans="1:6" x14ac:dyDescent="0.2">
      <c r="A8" s="601" t="s">
        <v>94</v>
      </c>
      <c r="B8" s="601"/>
      <c r="C8" s="100">
        <f>SUM(C9:C12)</f>
        <v>10979</v>
      </c>
      <c r="D8" s="100">
        <f>SUM(D9:D12)</f>
        <v>4628</v>
      </c>
      <c r="E8" s="100">
        <f>SUM(E9:E12)</f>
        <v>3352</v>
      </c>
      <c r="F8" s="100">
        <f t="shared" ref="F8:F46" si="0">C8+D8+E8</f>
        <v>18959</v>
      </c>
    </row>
    <row r="9" spans="1:6" x14ac:dyDescent="0.2">
      <c r="A9" s="602" t="s">
        <v>77</v>
      </c>
      <c r="B9" s="602"/>
      <c r="C9" s="191"/>
      <c r="D9" s="191"/>
      <c r="E9" s="191"/>
      <c r="F9" s="99">
        <f t="shared" si="0"/>
        <v>0</v>
      </c>
    </row>
    <row r="10" spans="1:6" x14ac:dyDescent="0.2">
      <c r="A10" s="603" t="s">
        <v>78</v>
      </c>
      <c r="B10" s="603"/>
      <c r="C10" s="191">
        <v>10979</v>
      </c>
      <c r="D10" s="191">
        <v>4628</v>
      </c>
      <c r="E10" s="191">
        <v>3352</v>
      </c>
      <c r="F10" s="99">
        <f t="shared" si="0"/>
        <v>18959</v>
      </c>
    </row>
    <row r="11" spans="1:6" x14ac:dyDescent="0.2">
      <c r="A11" s="602" t="s">
        <v>85</v>
      </c>
      <c r="B11" s="602"/>
      <c r="C11" s="191"/>
      <c r="D11" s="191"/>
      <c r="E11" s="191"/>
      <c r="F11" s="99">
        <f t="shared" si="0"/>
        <v>0</v>
      </c>
    </row>
    <row r="12" spans="1:6" x14ac:dyDescent="0.2">
      <c r="A12" s="602" t="s">
        <v>97</v>
      </c>
      <c r="B12" s="602"/>
      <c r="C12" s="191"/>
      <c r="D12" s="191"/>
      <c r="E12" s="191"/>
      <c r="F12" s="99">
        <f t="shared" si="0"/>
        <v>0</v>
      </c>
    </row>
    <row r="13" spans="1:6" x14ac:dyDescent="0.2">
      <c r="A13" s="598" t="s">
        <v>106</v>
      </c>
      <c r="B13" s="598"/>
      <c r="C13" s="191"/>
      <c r="D13" s="191"/>
      <c r="E13" s="191"/>
      <c r="F13" s="99">
        <f t="shared" si="0"/>
        <v>0</v>
      </c>
    </row>
    <row r="14" spans="1:6" x14ac:dyDescent="0.2">
      <c r="A14" s="605" t="s">
        <v>95</v>
      </c>
      <c r="B14" s="605"/>
      <c r="C14" s="191"/>
      <c r="D14" s="191"/>
      <c r="E14" s="191"/>
      <c r="F14" s="99">
        <f t="shared" si="0"/>
        <v>0</v>
      </c>
    </row>
    <row r="15" spans="1:6" ht="12.75" customHeight="1" x14ac:dyDescent="0.2">
      <c r="A15" s="606"/>
      <c r="B15" s="606"/>
      <c r="C15" s="227"/>
      <c r="D15" s="191"/>
      <c r="E15" s="227"/>
      <c r="F15" s="99">
        <f t="shared" si="0"/>
        <v>0</v>
      </c>
    </row>
    <row r="16" spans="1:6" x14ac:dyDescent="0.2">
      <c r="A16" s="604" t="s">
        <v>203</v>
      </c>
      <c r="B16" s="604"/>
      <c r="C16" s="192"/>
      <c r="D16" s="191"/>
      <c r="E16" s="191"/>
      <c r="F16" s="99">
        <f t="shared" si="0"/>
        <v>0</v>
      </c>
    </row>
    <row r="17" spans="1:6" x14ac:dyDescent="0.2">
      <c r="A17" s="604" t="s">
        <v>91</v>
      </c>
      <c r="B17" s="604"/>
      <c r="C17" s="192"/>
      <c r="D17" s="191"/>
      <c r="E17" s="191"/>
      <c r="F17" s="99">
        <f t="shared" si="0"/>
        <v>0</v>
      </c>
    </row>
    <row r="18" spans="1:6" x14ac:dyDescent="0.2">
      <c r="A18" s="607" t="s">
        <v>79</v>
      </c>
      <c r="B18" s="607"/>
      <c r="C18" s="226"/>
      <c r="D18" s="191"/>
      <c r="E18" s="191"/>
      <c r="F18" s="99">
        <f t="shared" si="0"/>
        <v>0</v>
      </c>
    </row>
    <row r="19" spans="1:6" x14ac:dyDescent="0.2">
      <c r="A19" s="608" t="s">
        <v>83</v>
      </c>
      <c r="B19" s="608"/>
      <c r="C19" s="226"/>
      <c r="D19" s="191"/>
      <c r="E19" s="191"/>
      <c r="F19" s="99">
        <f t="shared" si="0"/>
        <v>0</v>
      </c>
    </row>
    <row r="20" spans="1:6" x14ac:dyDescent="0.2">
      <c r="A20" s="609" t="s">
        <v>80</v>
      </c>
      <c r="B20" s="610"/>
      <c r="C20" s="226"/>
      <c r="D20" s="191"/>
      <c r="E20" s="191"/>
      <c r="F20" s="99">
        <f t="shared" si="0"/>
        <v>0</v>
      </c>
    </row>
    <row r="21" spans="1:6" x14ac:dyDescent="0.2">
      <c r="A21" s="609" t="s">
        <v>81</v>
      </c>
      <c r="B21" s="610"/>
      <c r="C21" s="226"/>
      <c r="D21" s="191"/>
      <c r="E21" s="191"/>
      <c r="F21" s="99">
        <f t="shared" si="0"/>
        <v>0</v>
      </c>
    </row>
    <row r="22" spans="1:6" x14ac:dyDescent="0.2">
      <c r="A22" s="611" t="s">
        <v>92</v>
      </c>
      <c r="B22" s="612"/>
      <c r="C22" s="191"/>
      <c r="D22" s="191"/>
      <c r="E22" s="191"/>
      <c r="F22" s="99">
        <f t="shared" si="0"/>
        <v>0</v>
      </c>
    </row>
    <row r="23" spans="1:6" ht="14.25" customHeight="1" x14ac:dyDescent="0.2">
      <c r="A23" s="605" t="s">
        <v>110</v>
      </c>
      <c r="B23" s="605"/>
      <c r="C23" s="227"/>
      <c r="D23" s="191"/>
      <c r="E23" s="191"/>
      <c r="F23" s="99">
        <f t="shared" si="0"/>
        <v>0</v>
      </c>
    </row>
    <row r="24" spans="1:6" ht="13.5" customHeight="1" x14ac:dyDescent="0.2">
      <c r="A24" s="613"/>
      <c r="B24" s="614"/>
      <c r="C24" s="227"/>
      <c r="D24" s="191"/>
      <c r="E24" s="191"/>
      <c r="F24" s="99">
        <f t="shared" si="0"/>
        <v>0</v>
      </c>
    </row>
    <row r="25" spans="1:6" ht="13.5" customHeight="1" x14ac:dyDescent="0.2">
      <c r="A25" s="309" t="s">
        <v>186</v>
      </c>
      <c r="B25" s="312"/>
      <c r="C25" s="227"/>
      <c r="D25" s="191"/>
      <c r="E25" s="191"/>
      <c r="F25" s="99">
        <f t="shared" si="0"/>
        <v>0</v>
      </c>
    </row>
    <row r="26" spans="1:6" ht="13.5" customHeight="1" x14ac:dyDescent="0.2">
      <c r="A26" s="311" t="s">
        <v>187</v>
      </c>
      <c r="B26" s="312"/>
      <c r="C26" s="227"/>
      <c r="D26" s="191"/>
      <c r="E26" s="191"/>
      <c r="F26" s="99">
        <f t="shared" si="0"/>
        <v>0</v>
      </c>
    </row>
    <row r="27" spans="1:6" ht="13.5" customHeight="1" x14ac:dyDescent="0.2">
      <c r="A27" s="311" t="s">
        <v>182</v>
      </c>
      <c r="B27" s="312"/>
      <c r="C27" s="227"/>
      <c r="D27" s="191"/>
      <c r="E27" s="191"/>
      <c r="F27" s="99">
        <f t="shared" si="0"/>
        <v>0</v>
      </c>
    </row>
    <row r="28" spans="1:6" ht="13.5" customHeight="1" x14ac:dyDescent="0.2">
      <c r="A28" s="311"/>
      <c r="B28" s="312"/>
      <c r="C28" s="227"/>
      <c r="D28" s="191"/>
      <c r="E28" s="191"/>
      <c r="F28" s="99">
        <f t="shared" si="0"/>
        <v>0</v>
      </c>
    </row>
    <row r="29" spans="1:6" x14ac:dyDescent="0.2">
      <c r="A29" s="604" t="s">
        <v>188</v>
      </c>
      <c r="B29" s="604"/>
      <c r="C29" s="228">
        <f>C7+C16+C25</f>
        <v>10979</v>
      </c>
      <c r="D29" s="228">
        <f>D7+D16+D25</f>
        <v>4628</v>
      </c>
      <c r="E29" s="228">
        <f>E7+E16+E25</f>
        <v>3352</v>
      </c>
      <c r="F29" s="228">
        <f>F7+F16+F25</f>
        <v>18959</v>
      </c>
    </row>
    <row r="30" spans="1:6" x14ac:dyDescent="0.2">
      <c r="A30" s="311"/>
      <c r="B30" s="310"/>
      <c r="C30" s="229"/>
      <c r="D30" s="192"/>
      <c r="E30" s="192"/>
      <c r="F30" s="99">
        <f t="shared" si="0"/>
        <v>0</v>
      </c>
    </row>
    <row r="31" spans="1:6" x14ac:dyDescent="0.2">
      <c r="A31" s="309" t="s">
        <v>235</v>
      </c>
      <c r="B31" s="310"/>
      <c r="C31" s="229"/>
      <c r="D31" s="192"/>
      <c r="E31" s="192"/>
      <c r="F31" s="99">
        <f t="shared" si="0"/>
        <v>0</v>
      </c>
    </row>
    <row r="32" spans="1:6" x14ac:dyDescent="0.2">
      <c r="A32" s="309" t="s">
        <v>220</v>
      </c>
      <c r="B32" s="310"/>
      <c r="C32" s="229"/>
      <c r="D32" s="192"/>
      <c r="E32" s="192"/>
      <c r="F32" s="99">
        <f t="shared" si="0"/>
        <v>0</v>
      </c>
    </row>
    <row r="33" spans="1:6" x14ac:dyDescent="0.2">
      <c r="A33" s="311" t="s">
        <v>227</v>
      </c>
      <c r="B33" s="310"/>
      <c r="C33" s="229"/>
      <c r="D33" s="192"/>
      <c r="E33" s="192"/>
      <c r="F33" s="99">
        <f t="shared" si="0"/>
        <v>0</v>
      </c>
    </row>
    <row r="34" spans="1:6" x14ac:dyDescent="0.2">
      <c r="A34" s="311" t="s">
        <v>236</v>
      </c>
      <c r="B34" s="310"/>
      <c r="C34" s="229"/>
      <c r="D34" s="192"/>
      <c r="E34" s="192"/>
      <c r="F34" s="99">
        <f t="shared" si="0"/>
        <v>0</v>
      </c>
    </row>
    <row r="35" spans="1:6" ht="22.5" customHeight="1" x14ac:dyDescent="0.2">
      <c r="A35" s="615" t="s">
        <v>229</v>
      </c>
      <c r="B35" s="616"/>
      <c r="C35" s="230"/>
      <c r="D35" s="230"/>
      <c r="E35" s="230"/>
      <c r="F35" s="99">
        <f t="shared" si="0"/>
        <v>0</v>
      </c>
    </row>
    <row r="36" spans="1:6" ht="12.75" customHeight="1" x14ac:dyDescent="0.2">
      <c r="A36" s="617" t="s">
        <v>238</v>
      </c>
      <c r="B36" s="617"/>
      <c r="C36" s="192"/>
      <c r="D36" s="100"/>
      <c r="E36" s="100"/>
      <c r="F36" s="99">
        <f t="shared" si="0"/>
        <v>0</v>
      </c>
    </row>
    <row r="37" spans="1:6" x14ac:dyDescent="0.2">
      <c r="A37" s="602" t="s">
        <v>43</v>
      </c>
      <c r="B37" s="602"/>
      <c r="C37" s="191"/>
      <c r="D37" s="191"/>
      <c r="E37" s="191"/>
      <c r="F37" s="99">
        <f t="shared" si="0"/>
        <v>0</v>
      </c>
    </row>
    <row r="38" spans="1:6" x14ac:dyDescent="0.2">
      <c r="A38" s="602" t="s">
        <v>44</v>
      </c>
      <c r="B38" s="602"/>
      <c r="C38" s="191"/>
      <c r="D38" s="191"/>
      <c r="E38" s="191"/>
      <c r="F38" s="99">
        <f t="shared" si="0"/>
        <v>0</v>
      </c>
    </row>
    <row r="39" spans="1:6" ht="12.75" customHeight="1" x14ac:dyDescent="0.2">
      <c r="A39" s="617" t="s">
        <v>237</v>
      </c>
      <c r="B39" s="617"/>
      <c r="C39" s="192"/>
      <c r="D39" s="192"/>
      <c r="E39" s="192"/>
      <c r="F39" s="99">
        <f t="shared" si="0"/>
        <v>0</v>
      </c>
    </row>
    <row r="40" spans="1:6" x14ac:dyDescent="0.2">
      <c r="A40" s="602" t="s">
        <v>45</v>
      </c>
      <c r="B40" s="602"/>
      <c r="C40" s="227"/>
      <c r="D40" s="191"/>
      <c r="E40" s="191"/>
      <c r="F40" s="99">
        <f t="shared" si="0"/>
        <v>0</v>
      </c>
    </row>
    <row r="41" spans="1:6" x14ac:dyDescent="0.2">
      <c r="A41" s="602" t="s">
        <v>46</v>
      </c>
      <c r="B41" s="602"/>
      <c r="C41" s="227"/>
      <c r="D41" s="192"/>
      <c r="E41" s="192"/>
      <c r="F41" s="99">
        <f t="shared" si="0"/>
        <v>0</v>
      </c>
    </row>
    <row r="42" spans="1:6" ht="24.75" customHeight="1" x14ac:dyDescent="0.2">
      <c r="A42" s="615" t="s">
        <v>239</v>
      </c>
      <c r="B42" s="616"/>
      <c r="C42" s="191"/>
      <c r="D42" s="191"/>
      <c r="E42" s="191"/>
      <c r="F42" s="99">
        <f t="shared" si="0"/>
        <v>0</v>
      </c>
    </row>
    <row r="43" spans="1:6" ht="12.75" customHeight="1" x14ac:dyDescent="0.2">
      <c r="A43" s="313" t="s">
        <v>240</v>
      </c>
      <c r="B43" s="314"/>
      <c r="C43" s="191"/>
      <c r="D43" s="191"/>
      <c r="E43" s="191"/>
      <c r="F43" s="99">
        <f t="shared" si="0"/>
        <v>0</v>
      </c>
    </row>
    <row r="44" spans="1:6" ht="12.75" customHeight="1" x14ac:dyDescent="0.2">
      <c r="A44" s="262" t="s">
        <v>227</v>
      </c>
      <c r="B44" s="314"/>
      <c r="C44" s="191"/>
      <c r="D44" s="191"/>
      <c r="E44" s="191"/>
      <c r="F44" s="99">
        <f t="shared" si="0"/>
        <v>0</v>
      </c>
    </row>
    <row r="45" spans="1:6" ht="12.75" customHeight="1" x14ac:dyDescent="0.2">
      <c r="A45" s="262" t="s">
        <v>236</v>
      </c>
      <c r="B45" s="314"/>
      <c r="C45" s="191"/>
      <c r="D45" s="191"/>
      <c r="E45" s="191"/>
      <c r="F45" s="99">
        <f t="shared" si="0"/>
        <v>0</v>
      </c>
    </row>
    <row r="46" spans="1:6" ht="12.75" customHeight="1" x14ac:dyDescent="0.2">
      <c r="A46" s="313"/>
      <c r="B46" s="314"/>
      <c r="C46" s="191"/>
      <c r="D46" s="191"/>
      <c r="E46" s="191"/>
      <c r="F46" s="99">
        <f t="shared" si="0"/>
        <v>0</v>
      </c>
    </row>
    <row r="47" spans="1:6" x14ac:dyDescent="0.2">
      <c r="A47" s="604" t="s">
        <v>204</v>
      </c>
      <c r="B47" s="604"/>
      <c r="C47" s="192">
        <f>C29+C31</f>
        <v>10979</v>
      </c>
      <c r="D47" s="192">
        <f>D29+D31</f>
        <v>4628</v>
      </c>
      <c r="E47" s="192">
        <f>E29+E31</f>
        <v>3352</v>
      </c>
      <c r="F47" s="192">
        <f>F29+F31</f>
        <v>18959</v>
      </c>
    </row>
    <row r="48" spans="1:6" x14ac:dyDescent="0.2">
      <c r="A48" s="263"/>
      <c r="B48" s="263"/>
      <c r="C48" s="270"/>
      <c r="D48" s="270"/>
      <c r="E48" s="270"/>
      <c r="F48" s="270"/>
    </row>
    <row r="49" spans="1:6" x14ac:dyDescent="0.2">
      <c r="A49" s="309" t="s">
        <v>62</v>
      </c>
      <c r="B49" s="318"/>
      <c r="C49" s="191"/>
      <c r="D49" s="191"/>
      <c r="E49" s="191"/>
      <c r="F49" s="191">
        <f>'[2]3.1_bölcsi'!E51-'[2]2.12_bölcsi'!F47</f>
        <v>85288</v>
      </c>
    </row>
    <row r="50" spans="1:6" x14ac:dyDescent="0.2">
      <c r="A50" s="263"/>
      <c r="B50" s="263"/>
      <c r="C50" s="270"/>
      <c r="D50" s="270"/>
      <c r="E50" s="270"/>
      <c r="F50" s="270"/>
    </row>
    <row r="51" spans="1:6" x14ac:dyDescent="0.2">
      <c r="A51" s="309" t="s">
        <v>134</v>
      </c>
      <c r="B51" s="318"/>
      <c r="C51" s="192">
        <f>C47+C49</f>
        <v>10979</v>
      </c>
      <c r="D51" s="192">
        <f>D47+D49</f>
        <v>4628</v>
      </c>
      <c r="E51" s="192">
        <f>E47+E49</f>
        <v>3352</v>
      </c>
      <c r="F51" s="192">
        <f>F47+F49</f>
        <v>104247</v>
      </c>
    </row>
  </sheetData>
  <mergeCells count="34">
    <mergeCell ref="A13:B13"/>
    <mergeCell ref="A1:F1"/>
    <mergeCell ref="A3:F3"/>
    <mergeCell ref="A5:B6"/>
    <mergeCell ref="C5:E5"/>
    <mergeCell ref="F5:F6"/>
    <mergeCell ref="A7:B7"/>
    <mergeCell ref="A8:B8"/>
    <mergeCell ref="A9:B9"/>
    <mergeCell ref="A10:B10"/>
    <mergeCell ref="A11:B11"/>
    <mergeCell ref="A12:B12"/>
    <mergeCell ref="A2:F2"/>
    <mergeCell ref="A29:B29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41:B41"/>
    <mergeCell ref="A42:B42"/>
    <mergeCell ref="A47:B47"/>
    <mergeCell ref="A35:B35"/>
    <mergeCell ref="A36:B36"/>
    <mergeCell ref="A37:B37"/>
    <mergeCell ref="A38:B38"/>
    <mergeCell ref="A39:B39"/>
    <mergeCell ref="A40:B40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40" workbookViewId="0">
      <selection activeCell="C7" sqref="C7:F51"/>
    </sheetView>
  </sheetViews>
  <sheetFormatPr defaultRowHeight="12.75" x14ac:dyDescent="0.2"/>
  <cols>
    <col min="1" max="1" width="41.28515625" style="247" customWidth="1"/>
    <col min="2" max="2" width="10" style="247" hidden="1" customWidth="1"/>
    <col min="3" max="3" width="10.7109375" style="247" customWidth="1"/>
    <col min="4" max="4" width="11.5703125" style="247" customWidth="1"/>
    <col min="5" max="5" width="10.140625" style="247" customWidth="1"/>
    <col min="6" max="6" width="12.85546875" style="247" customWidth="1"/>
    <col min="7" max="256" width="9.140625" style="247"/>
    <col min="257" max="257" width="41.28515625" style="247" customWidth="1"/>
    <col min="258" max="258" width="0" style="247" hidden="1" customWidth="1"/>
    <col min="259" max="259" width="10.7109375" style="247" customWidth="1"/>
    <col min="260" max="260" width="11.5703125" style="247" customWidth="1"/>
    <col min="261" max="261" width="10.140625" style="247" customWidth="1"/>
    <col min="262" max="262" width="12.85546875" style="247" customWidth="1"/>
    <col min="263" max="512" width="9.140625" style="247"/>
    <col min="513" max="513" width="41.28515625" style="247" customWidth="1"/>
    <col min="514" max="514" width="0" style="247" hidden="1" customWidth="1"/>
    <col min="515" max="515" width="10.7109375" style="247" customWidth="1"/>
    <col min="516" max="516" width="11.5703125" style="247" customWidth="1"/>
    <col min="517" max="517" width="10.140625" style="247" customWidth="1"/>
    <col min="518" max="518" width="12.85546875" style="247" customWidth="1"/>
    <col min="519" max="768" width="9.140625" style="247"/>
    <col min="769" max="769" width="41.28515625" style="247" customWidth="1"/>
    <col min="770" max="770" width="0" style="247" hidden="1" customWidth="1"/>
    <col min="771" max="771" width="10.7109375" style="247" customWidth="1"/>
    <col min="772" max="772" width="11.5703125" style="247" customWidth="1"/>
    <col min="773" max="773" width="10.140625" style="247" customWidth="1"/>
    <col min="774" max="774" width="12.85546875" style="247" customWidth="1"/>
    <col min="775" max="1024" width="9.140625" style="247"/>
    <col min="1025" max="1025" width="41.28515625" style="247" customWidth="1"/>
    <col min="1026" max="1026" width="0" style="247" hidden="1" customWidth="1"/>
    <col min="1027" max="1027" width="10.7109375" style="247" customWidth="1"/>
    <col min="1028" max="1028" width="11.5703125" style="247" customWidth="1"/>
    <col min="1029" max="1029" width="10.140625" style="247" customWidth="1"/>
    <col min="1030" max="1030" width="12.85546875" style="247" customWidth="1"/>
    <col min="1031" max="1280" width="9.140625" style="247"/>
    <col min="1281" max="1281" width="41.28515625" style="247" customWidth="1"/>
    <col min="1282" max="1282" width="0" style="247" hidden="1" customWidth="1"/>
    <col min="1283" max="1283" width="10.7109375" style="247" customWidth="1"/>
    <col min="1284" max="1284" width="11.5703125" style="247" customWidth="1"/>
    <col min="1285" max="1285" width="10.140625" style="247" customWidth="1"/>
    <col min="1286" max="1286" width="12.85546875" style="247" customWidth="1"/>
    <col min="1287" max="1536" width="9.140625" style="247"/>
    <col min="1537" max="1537" width="41.28515625" style="247" customWidth="1"/>
    <col min="1538" max="1538" width="0" style="247" hidden="1" customWidth="1"/>
    <col min="1539" max="1539" width="10.7109375" style="247" customWidth="1"/>
    <col min="1540" max="1540" width="11.5703125" style="247" customWidth="1"/>
    <col min="1541" max="1541" width="10.140625" style="247" customWidth="1"/>
    <col min="1542" max="1542" width="12.85546875" style="247" customWidth="1"/>
    <col min="1543" max="1792" width="9.140625" style="247"/>
    <col min="1793" max="1793" width="41.28515625" style="247" customWidth="1"/>
    <col min="1794" max="1794" width="0" style="247" hidden="1" customWidth="1"/>
    <col min="1795" max="1795" width="10.7109375" style="247" customWidth="1"/>
    <col min="1796" max="1796" width="11.5703125" style="247" customWidth="1"/>
    <col min="1797" max="1797" width="10.140625" style="247" customWidth="1"/>
    <col min="1798" max="1798" width="12.85546875" style="247" customWidth="1"/>
    <col min="1799" max="2048" width="9.140625" style="247"/>
    <col min="2049" max="2049" width="41.28515625" style="247" customWidth="1"/>
    <col min="2050" max="2050" width="0" style="247" hidden="1" customWidth="1"/>
    <col min="2051" max="2051" width="10.7109375" style="247" customWidth="1"/>
    <col min="2052" max="2052" width="11.5703125" style="247" customWidth="1"/>
    <col min="2053" max="2053" width="10.140625" style="247" customWidth="1"/>
    <col min="2054" max="2054" width="12.85546875" style="247" customWidth="1"/>
    <col min="2055" max="2304" width="9.140625" style="247"/>
    <col min="2305" max="2305" width="41.28515625" style="247" customWidth="1"/>
    <col min="2306" max="2306" width="0" style="247" hidden="1" customWidth="1"/>
    <col min="2307" max="2307" width="10.7109375" style="247" customWidth="1"/>
    <col min="2308" max="2308" width="11.5703125" style="247" customWidth="1"/>
    <col min="2309" max="2309" width="10.140625" style="247" customWidth="1"/>
    <col min="2310" max="2310" width="12.85546875" style="247" customWidth="1"/>
    <col min="2311" max="2560" width="9.140625" style="247"/>
    <col min="2561" max="2561" width="41.28515625" style="247" customWidth="1"/>
    <col min="2562" max="2562" width="0" style="247" hidden="1" customWidth="1"/>
    <col min="2563" max="2563" width="10.7109375" style="247" customWidth="1"/>
    <col min="2564" max="2564" width="11.5703125" style="247" customWidth="1"/>
    <col min="2565" max="2565" width="10.140625" style="247" customWidth="1"/>
    <col min="2566" max="2566" width="12.85546875" style="247" customWidth="1"/>
    <col min="2567" max="2816" width="9.140625" style="247"/>
    <col min="2817" max="2817" width="41.28515625" style="247" customWidth="1"/>
    <col min="2818" max="2818" width="0" style="247" hidden="1" customWidth="1"/>
    <col min="2819" max="2819" width="10.7109375" style="247" customWidth="1"/>
    <col min="2820" max="2820" width="11.5703125" style="247" customWidth="1"/>
    <col min="2821" max="2821" width="10.140625" style="247" customWidth="1"/>
    <col min="2822" max="2822" width="12.85546875" style="247" customWidth="1"/>
    <col min="2823" max="3072" width="9.140625" style="247"/>
    <col min="3073" max="3073" width="41.28515625" style="247" customWidth="1"/>
    <col min="3074" max="3074" width="0" style="247" hidden="1" customWidth="1"/>
    <col min="3075" max="3075" width="10.7109375" style="247" customWidth="1"/>
    <col min="3076" max="3076" width="11.5703125" style="247" customWidth="1"/>
    <col min="3077" max="3077" width="10.140625" style="247" customWidth="1"/>
    <col min="3078" max="3078" width="12.85546875" style="247" customWidth="1"/>
    <col min="3079" max="3328" width="9.140625" style="247"/>
    <col min="3329" max="3329" width="41.28515625" style="247" customWidth="1"/>
    <col min="3330" max="3330" width="0" style="247" hidden="1" customWidth="1"/>
    <col min="3331" max="3331" width="10.7109375" style="247" customWidth="1"/>
    <col min="3332" max="3332" width="11.5703125" style="247" customWidth="1"/>
    <col min="3333" max="3333" width="10.140625" style="247" customWidth="1"/>
    <col min="3334" max="3334" width="12.85546875" style="247" customWidth="1"/>
    <col min="3335" max="3584" width="9.140625" style="247"/>
    <col min="3585" max="3585" width="41.28515625" style="247" customWidth="1"/>
    <col min="3586" max="3586" width="0" style="247" hidden="1" customWidth="1"/>
    <col min="3587" max="3587" width="10.7109375" style="247" customWidth="1"/>
    <col min="3588" max="3588" width="11.5703125" style="247" customWidth="1"/>
    <col min="3589" max="3589" width="10.140625" style="247" customWidth="1"/>
    <col min="3590" max="3590" width="12.85546875" style="247" customWidth="1"/>
    <col min="3591" max="3840" width="9.140625" style="247"/>
    <col min="3841" max="3841" width="41.28515625" style="247" customWidth="1"/>
    <col min="3842" max="3842" width="0" style="247" hidden="1" customWidth="1"/>
    <col min="3843" max="3843" width="10.7109375" style="247" customWidth="1"/>
    <col min="3844" max="3844" width="11.5703125" style="247" customWidth="1"/>
    <col min="3845" max="3845" width="10.140625" style="247" customWidth="1"/>
    <col min="3846" max="3846" width="12.85546875" style="247" customWidth="1"/>
    <col min="3847" max="4096" width="9.140625" style="247"/>
    <col min="4097" max="4097" width="41.28515625" style="247" customWidth="1"/>
    <col min="4098" max="4098" width="0" style="247" hidden="1" customWidth="1"/>
    <col min="4099" max="4099" width="10.7109375" style="247" customWidth="1"/>
    <col min="4100" max="4100" width="11.5703125" style="247" customWidth="1"/>
    <col min="4101" max="4101" width="10.140625" style="247" customWidth="1"/>
    <col min="4102" max="4102" width="12.85546875" style="247" customWidth="1"/>
    <col min="4103" max="4352" width="9.140625" style="247"/>
    <col min="4353" max="4353" width="41.28515625" style="247" customWidth="1"/>
    <col min="4354" max="4354" width="0" style="247" hidden="1" customWidth="1"/>
    <col min="4355" max="4355" width="10.7109375" style="247" customWidth="1"/>
    <col min="4356" max="4356" width="11.5703125" style="247" customWidth="1"/>
    <col min="4357" max="4357" width="10.140625" style="247" customWidth="1"/>
    <col min="4358" max="4358" width="12.85546875" style="247" customWidth="1"/>
    <col min="4359" max="4608" width="9.140625" style="247"/>
    <col min="4609" max="4609" width="41.28515625" style="247" customWidth="1"/>
    <col min="4610" max="4610" width="0" style="247" hidden="1" customWidth="1"/>
    <col min="4611" max="4611" width="10.7109375" style="247" customWidth="1"/>
    <col min="4612" max="4612" width="11.5703125" style="247" customWidth="1"/>
    <col min="4613" max="4613" width="10.140625" style="247" customWidth="1"/>
    <col min="4614" max="4614" width="12.85546875" style="247" customWidth="1"/>
    <col min="4615" max="4864" width="9.140625" style="247"/>
    <col min="4865" max="4865" width="41.28515625" style="247" customWidth="1"/>
    <col min="4866" max="4866" width="0" style="247" hidden="1" customWidth="1"/>
    <col min="4867" max="4867" width="10.7109375" style="247" customWidth="1"/>
    <col min="4868" max="4868" width="11.5703125" style="247" customWidth="1"/>
    <col min="4869" max="4869" width="10.140625" style="247" customWidth="1"/>
    <col min="4870" max="4870" width="12.85546875" style="247" customWidth="1"/>
    <col min="4871" max="5120" width="9.140625" style="247"/>
    <col min="5121" max="5121" width="41.28515625" style="247" customWidth="1"/>
    <col min="5122" max="5122" width="0" style="247" hidden="1" customWidth="1"/>
    <col min="5123" max="5123" width="10.7109375" style="247" customWidth="1"/>
    <col min="5124" max="5124" width="11.5703125" style="247" customWidth="1"/>
    <col min="5125" max="5125" width="10.140625" style="247" customWidth="1"/>
    <col min="5126" max="5126" width="12.85546875" style="247" customWidth="1"/>
    <col min="5127" max="5376" width="9.140625" style="247"/>
    <col min="5377" max="5377" width="41.28515625" style="247" customWidth="1"/>
    <col min="5378" max="5378" width="0" style="247" hidden="1" customWidth="1"/>
    <col min="5379" max="5379" width="10.7109375" style="247" customWidth="1"/>
    <col min="5380" max="5380" width="11.5703125" style="247" customWidth="1"/>
    <col min="5381" max="5381" width="10.140625" style="247" customWidth="1"/>
    <col min="5382" max="5382" width="12.85546875" style="247" customWidth="1"/>
    <col min="5383" max="5632" width="9.140625" style="247"/>
    <col min="5633" max="5633" width="41.28515625" style="247" customWidth="1"/>
    <col min="5634" max="5634" width="0" style="247" hidden="1" customWidth="1"/>
    <col min="5635" max="5635" width="10.7109375" style="247" customWidth="1"/>
    <col min="5636" max="5636" width="11.5703125" style="247" customWidth="1"/>
    <col min="5637" max="5637" width="10.140625" style="247" customWidth="1"/>
    <col min="5638" max="5638" width="12.85546875" style="247" customWidth="1"/>
    <col min="5639" max="5888" width="9.140625" style="247"/>
    <col min="5889" max="5889" width="41.28515625" style="247" customWidth="1"/>
    <col min="5890" max="5890" width="0" style="247" hidden="1" customWidth="1"/>
    <col min="5891" max="5891" width="10.7109375" style="247" customWidth="1"/>
    <col min="5892" max="5892" width="11.5703125" style="247" customWidth="1"/>
    <col min="5893" max="5893" width="10.140625" style="247" customWidth="1"/>
    <col min="5894" max="5894" width="12.85546875" style="247" customWidth="1"/>
    <col min="5895" max="6144" width="9.140625" style="247"/>
    <col min="6145" max="6145" width="41.28515625" style="247" customWidth="1"/>
    <col min="6146" max="6146" width="0" style="247" hidden="1" customWidth="1"/>
    <col min="6147" max="6147" width="10.7109375" style="247" customWidth="1"/>
    <col min="6148" max="6148" width="11.5703125" style="247" customWidth="1"/>
    <col min="6149" max="6149" width="10.140625" style="247" customWidth="1"/>
    <col min="6150" max="6150" width="12.85546875" style="247" customWidth="1"/>
    <col min="6151" max="6400" width="9.140625" style="247"/>
    <col min="6401" max="6401" width="41.28515625" style="247" customWidth="1"/>
    <col min="6402" max="6402" width="0" style="247" hidden="1" customWidth="1"/>
    <col min="6403" max="6403" width="10.7109375" style="247" customWidth="1"/>
    <col min="6404" max="6404" width="11.5703125" style="247" customWidth="1"/>
    <col min="6405" max="6405" width="10.140625" style="247" customWidth="1"/>
    <col min="6406" max="6406" width="12.85546875" style="247" customWidth="1"/>
    <col min="6407" max="6656" width="9.140625" style="247"/>
    <col min="6657" max="6657" width="41.28515625" style="247" customWidth="1"/>
    <col min="6658" max="6658" width="0" style="247" hidden="1" customWidth="1"/>
    <col min="6659" max="6659" width="10.7109375" style="247" customWidth="1"/>
    <col min="6660" max="6660" width="11.5703125" style="247" customWidth="1"/>
    <col min="6661" max="6661" width="10.140625" style="247" customWidth="1"/>
    <col min="6662" max="6662" width="12.85546875" style="247" customWidth="1"/>
    <col min="6663" max="6912" width="9.140625" style="247"/>
    <col min="6913" max="6913" width="41.28515625" style="247" customWidth="1"/>
    <col min="6914" max="6914" width="0" style="247" hidden="1" customWidth="1"/>
    <col min="6915" max="6915" width="10.7109375" style="247" customWidth="1"/>
    <col min="6916" max="6916" width="11.5703125" style="247" customWidth="1"/>
    <col min="6917" max="6917" width="10.140625" style="247" customWidth="1"/>
    <col min="6918" max="6918" width="12.85546875" style="247" customWidth="1"/>
    <col min="6919" max="7168" width="9.140625" style="247"/>
    <col min="7169" max="7169" width="41.28515625" style="247" customWidth="1"/>
    <col min="7170" max="7170" width="0" style="247" hidden="1" customWidth="1"/>
    <col min="7171" max="7171" width="10.7109375" style="247" customWidth="1"/>
    <col min="7172" max="7172" width="11.5703125" style="247" customWidth="1"/>
    <col min="7173" max="7173" width="10.140625" style="247" customWidth="1"/>
    <col min="7174" max="7174" width="12.85546875" style="247" customWidth="1"/>
    <col min="7175" max="7424" width="9.140625" style="247"/>
    <col min="7425" max="7425" width="41.28515625" style="247" customWidth="1"/>
    <col min="7426" max="7426" width="0" style="247" hidden="1" customWidth="1"/>
    <col min="7427" max="7427" width="10.7109375" style="247" customWidth="1"/>
    <col min="7428" max="7428" width="11.5703125" style="247" customWidth="1"/>
    <col min="7429" max="7429" width="10.140625" style="247" customWidth="1"/>
    <col min="7430" max="7430" width="12.85546875" style="247" customWidth="1"/>
    <col min="7431" max="7680" width="9.140625" style="247"/>
    <col min="7681" max="7681" width="41.28515625" style="247" customWidth="1"/>
    <col min="7682" max="7682" width="0" style="247" hidden="1" customWidth="1"/>
    <col min="7683" max="7683" width="10.7109375" style="247" customWidth="1"/>
    <col min="7684" max="7684" width="11.5703125" style="247" customWidth="1"/>
    <col min="7685" max="7685" width="10.140625" style="247" customWidth="1"/>
    <col min="7686" max="7686" width="12.85546875" style="247" customWidth="1"/>
    <col min="7687" max="7936" width="9.140625" style="247"/>
    <col min="7937" max="7937" width="41.28515625" style="247" customWidth="1"/>
    <col min="7938" max="7938" width="0" style="247" hidden="1" customWidth="1"/>
    <col min="7939" max="7939" width="10.7109375" style="247" customWidth="1"/>
    <col min="7940" max="7940" width="11.5703125" style="247" customWidth="1"/>
    <col min="7941" max="7941" width="10.140625" style="247" customWidth="1"/>
    <col min="7942" max="7942" width="12.85546875" style="247" customWidth="1"/>
    <col min="7943" max="8192" width="9.140625" style="247"/>
    <col min="8193" max="8193" width="41.28515625" style="247" customWidth="1"/>
    <col min="8194" max="8194" width="0" style="247" hidden="1" customWidth="1"/>
    <col min="8195" max="8195" width="10.7109375" style="247" customWidth="1"/>
    <col min="8196" max="8196" width="11.5703125" style="247" customWidth="1"/>
    <col min="8197" max="8197" width="10.140625" style="247" customWidth="1"/>
    <col min="8198" max="8198" width="12.85546875" style="247" customWidth="1"/>
    <col min="8199" max="8448" width="9.140625" style="247"/>
    <col min="8449" max="8449" width="41.28515625" style="247" customWidth="1"/>
    <col min="8450" max="8450" width="0" style="247" hidden="1" customWidth="1"/>
    <col min="8451" max="8451" width="10.7109375" style="247" customWidth="1"/>
    <col min="8452" max="8452" width="11.5703125" style="247" customWidth="1"/>
    <col min="8453" max="8453" width="10.140625" style="247" customWidth="1"/>
    <col min="8454" max="8454" width="12.85546875" style="247" customWidth="1"/>
    <col min="8455" max="8704" width="9.140625" style="247"/>
    <col min="8705" max="8705" width="41.28515625" style="247" customWidth="1"/>
    <col min="8706" max="8706" width="0" style="247" hidden="1" customWidth="1"/>
    <col min="8707" max="8707" width="10.7109375" style="247" customWidth="1"/>
    <col min="8708" max="8708" width="11.5703125" style="247" customWidth="1"/>
    <col min="8709" max="8709" width="10.140625" style="247" customWidth="1"/>
    <col min="8710" max="8710" width="12.85546875" style="247" customWidth="1"/>
    <col min="8711" max="8960" width="9.140625" style="247"/>
    <col min="8961" max="8961" width="41.28515625" style="247" customWidth="1"/>
    <col min="8962" max="8962" width="0" style="247" hidden="1" customWidth="1"/>
    <col min="8963" max="8963" width="10.7109375" style="247" customWidth="1"/>
    <col min="8964" max="8964" width="11.5703125" style="247" customWidth="1"/>
    <col min="8965" max="8965" width="10.140625" style="247" customWidth="1"/>
    <col min="8966" max="8966" width="12.85546875" style="247" customWidth="1"/>
    <col min="8967" max="9216" width="9.140625" style="247"/>
    <col min="9217" max="9217" width="41.28515625" style="247" customWidth="1"/>
    <col min="9218" max="9218" width="0" style="247" hidden="1" customWidth="1"/>
    <col min="9219" max="9219" width="10.7109375" style="247" customWidth="1"/>
    <col min="9220" max="9220" width="11.5703125" style="247" customWidth="1"/>
    <col min="9221" max="9221" width="10.140625" style="247" customWidth="1"/>
    <col min="9222" max="9222" width="12.85546875" style="247" customWidth="1"/>
    <col min="9223" max="9472" width="9.140625" style="247"/>
    <col min="9473" max="9473" width="41.28515625" style="247" customWidth="1"/>
    <col min="9474" max="9474" width="0" style="247" hidden="1" customWidth="1"/>
    <col min="9475" max="9475" width="10.7109375" style="247" customWidth="1"/>
    <col min="9476" max="9476" width="11.5703125" style="247" customWidth="1"/>
    <col min="9477" max="9477" width="10.140625" style="247" customWidth="1"/>
    <col min="9478" max="9478" width="12.85546875" style="247" customWidth="1"/>
    <col min="9479" max="9728" width="9.140625" style="247"/>
    <col min="9729" max="9729" width="41.28515625" style="247" customWidth="1"/>
    <col min="9730" max="9730" width="0" style="247" hidden="1" customWidth="1"/>
    <col min="9731" max="9731" width="10.7109375" style="247" customWidth="1"/>
    <col min="9732" max="9732" width="11.5703125" style="247" customWidth="1"/>
    <col min="9733" max="9733" width="10.140625" style="247" customWidth="1"/>
    <col min="9734" max="9734" width="12.85546875" style="247" customWidth="1"/>
    <col min="9735" max="9984" width="9.140625" style="247"/>
    <col min="9985" max="9985" width="41.28515625" style="247" customWidth="1"/>
    <col min="9986" max="9986" width="0" style="247" hidden="1" customWidth="1"/>
    <col min="9987" max="9987" width="10.7109375" style="247" customWidth="1"/>
    <col min="9988" max="9988" width="11.5703125" style="247" customWidth="1"/>
    <col min="9989" max="9989" width="10.140625" style="247" customWidth="1"/>
    <col min="9990" max="9990" width="12.85546875" style="247" customWidth="1"/>
    <col min="9991" max="10240" width="9.140625" style="247"/>
    <col min="10241" max="10241" width="41.28515625" style="247" customWidth="1"/>
    <col min="10242" max="10242" width="0" style="247" hidden="1" customWidth="1"/>
    <col min="10243" max="10243" width="10.7109375" style="247" customWidth="1"/>
    <col min="10244" max="10244" width="11.5703125" style="247" customWidth="1"/>
    <col min="10245" max="10245" width="10.140625" style="247" customWidth="1"/>
    <col min="10246" max="10246" width="12.85546875" style="247" customWidth="1"/>
    <col min="10247" max="10496" width="9.140625" style="247"/>
    <col min="10497" max="10497" width="41.28515625" style="247" customWidth="1"/>
    <col min="10498" max="10498" width="0" style="247" hidden="1" customWidth="1"/>
    <col min="10499" max="10499" width="10.7109375" style="247" customWidth="1"/>
    <col min="10500" max="10500" width="11.5703125" style="247" customWidth="1"/>
    <col min="10501" max="10501" width="10.140625" style="247" customWidth="1"/>
    <col min="10502" max="10502" width="12.85546875" style="247" customWidth="1"/>
    <col min="10503" max="10752" width="9.140625" style="247"/>
    <col min="10753" max="10753" width="41.28515625" style="247" customWidth="1"/>
    <col min="10754" max="10754" width="0" style="247" hidden="1" customWidth="1"/>
    <col min="10755" max="10755" width="10.7109375" style="247" customWidth="1"/>
    <col min="10756" max="10756" width="11.5703125" style="247" customWidth="1"/>
    <col min="10757" max="10757" width="10.140625" style="247" customWidth="1"/>
    <col min="10758" max="10758" width="12.85546875" style="247" customWidth="1"/>
    <col min="10759" max="11008" width="9.140625" style="247"/>
    <col min="11009" max="11009" width="41.28515625" style="247" customWidth="1"/>
    <col min="11010" max="11010" width="0" style="247" hidden="1" customWidth="1"/>
    <col min="11011" max="11011" width="10.7109375" style="247" customWidth="1"/>
    <col min="11012" max="11012" width="11.5703125" style="247" customWidth="1"/>
    <col min="11013" max="11013" width="10.140625" style="247" customWidth="1"/>
    <col min="11014" max="11014" width="12.85546875" style="247" customWidth="1"/>
    <col min="11015" max="11264" width="9.140625" style="247"/>
    <col min="11265" max="11265" width="41.28515625" style="247" customWidth="1"/>
    <col min="11266" max="11266" width="0" style="247" hidden="1" customWidth="1"/>
    <col min="11267" max="11267" width="10.7109375" style="247" customWidth="1"/>
    <col min="11268" max="11268" width="11.5703125" style="247" customWidth="1"/>
    <col min="11269" max="11269" width="10.140625" style="247" customWidth="1"/>
    <col min="11270" max="11270" width="12.85546875" style="247" customWidth="1"/>
    <col min="11271" max="11520" width="9.140625" style="247"/>
    <col min="11521" max="11521" width="41.28515625" style="247" customWidth="1"/>
    <col min="11522" max="11522" width="0" style="247" hidden="1" customWidth="1"/>
    <col min="11523" max="11523" width="10.7109375" style="247" customWidth="1"/>
    <col min="11524" max="11524" width="11.5703125" style="247" customWidth="1"/>
    <col min="11525" max="11525" width="10.140625" style="247" customWidth="1"/>
    <col min="11526" max="11526" width="12.85546875" style="247" customWidth="1"/>
    <col min="11527" max="11776" width="9.140625" style="247"/>
    <col min="11777" max="11777" width="41.28515625" style="247" customWidth="1"/>
    <col min="11778" max="11778" width="0" style="247" hidden="1" customWidth="1"/>
    <col min="11779" max="11779" width="10.7109375" style="247" customWidth="1"/>
    <col min="11780" max="11780" width="11.5703125" style="247" customWidth="1"/>
    <col min="11781" max="11781" width="10.140625" style="247" customWidth="1"/>
    <col min="11782" max="11782" width="12.85546875" style="247" customWidth="1"/>
    <col min="11783" max="12032" width="9.140625" style="247"/>
    <col min="12033" max="12033" width="41.28515625" style="247" customWidth="1"/>
    <col min="12034" max="12034" width="0" style="247" hidden="1" customWidth="1"/>
    <col min="12035" max="12035" width="10.7109375" style="247" customWidth="1"/>
    <col min="12036" max="12036" width="11.5703125" style="247" customWidth="1"/>
    <col min="12037" max="12037" width="10.140625" style="247" customWidth="1"/>
    <col min="12038" max="12038" width="12.85546875" style="247" customWidth="1"/>
    <col min="12039" max="12288" width="9.140625" style="247"/>
    <col min="12289" max="12289" width="41.28515625" style="247" customWidth="1"/>
    <col min="12290" max="12290" width="0" style="247" hidden="1" customWidth="1"/>
    <col min="12291" max="12291" width="10.7109375" style="247" customWidth="1"/>
    <col min="12292" max="12292" width="11.5703125" style="247" customWidth="1"/>
    <col min="12293" max="12293" width="10.140625" style="247" customWidth="1"/>
    <col min="12294" max="12294" width="12.85546875" style="247" customWidth="1"/>
    <col min="12295" max="12544" width="9.140625" style="247"/>
    <col min="12545" max="12545" width="41.28515625" style="247" customWidth="1"/>
    <col min="12546" max="12546" width="0" style="247" hidden="1" customWidth="1"/>
    <col min="12547" max="12547" width="10.7109375" style="247" customWidth="1"/>
    <col min="12548" max="12548" width="11.5703125" style="247" customWidth="1"/>
    <col min="12549" max="12549" width="10.140625" style="247" customWidth="1"/>
    <col min="12550" max="12550" width="12.85546875" style="247" customWidth="1"/>
    <col min="12551" max="12800" width="9.140625" style="247"/>
    <col min="12801" max="12801" width="41.28515625" style="247" customWidth="1"/>
    <col min="12802" max="12802" width="0" style="247" hidden="1" customWidth="1"/>
    <col min="12803" max="12803" width="10.7109375" style="247" customWidth="1"/>
    <col min="12804" max="12804" width="11.5703125" style="247" customWidth="1"/>
    <col min="12805" max="12805" width="10.140625" style="247" customWidth="1"/>
    <col min="12806" max="12806" width="12.85546875" style="247" customWidth="1"/>
    <col min="12807" max="13056" width="9.140625" style="247"/>
    <col min="13057" max="13057" width="41.28515625" style="247" customWidth="1"/>
    <col min="13058" max="13058" width="0" style="247" hidden="1" customWidth="1"/>
    <col min="13059" max="13059" width="10.7109375" style="247" customWidth="1"/>
    <col min="13060" max="13060" width="11.5703125" style="247" customWidth="1"/>
    <col min="13061" max="13061" width="10.140625" style="247" customWidth="1"/>
    <col min="13062" max="13062" width="12.85546875" style="247" customWidth="1"/>
    <col min="13063" max="13312" width="9.140625" style="247"/>
    <col min="13313" max="13313" width="41.28515625" style="247" customWidth="1"/>
    <col min="13314" max="13314" width="0" style="247" hidden="1" customWidth="1"/>
    <col min="13315" max="13315" width="10.7109375" style="247" customWidth="1"/>
    <col min="13316" max="13316" width="11.5703125" style="247" customWidth="1"/>
    <col min="13317" max="13317" width="10.140625" style="247" customWidth="1"/>
    <col min="13318" max="13318" width="12.85546875" style="247" customWidth="1"/>
    <col min="13319" max="13568" width="9.140625" style="247"/>
    <col min="13569" max="13569" width="41.28515625" style="247" customWidth="1"/>
    <col min="13570" max="13570" width="0" style="247" hidden="1" customWidth="1"/>
    <col min="13571" max="13571" width="10.7109375" style="247" customWidth="1"/>
    <col min="13572" max="13572" width="11.5703125" style="247" customWidth="1"/>
    <col min="13573" max="13573" width="10.140625" style="247" customWidth="1"/>
    <col min="13574" max="13574" width="12.85546875" style="247" customWidth="1"/>
    <col min="13575" max="13824" width="9.140625" style="247"/>
    <col min="13825" max="13825" width="41.28515625" style="247" customWidth="1"/>
    <col min="13826" max="13826" width="0" style="247" hidden="1" customWidth="1"/>
    <col min="13827" max="13827" width="10.7109375" style="247" customWidth="1"/>
    <col min="13828" max="13828" width="11.5703125" style="247" customWidth="1"/>
    <col min="13829" max="13829" width="10.140625" style="247" customWidth="1"/>
    <col min="13830" max="13830" width="12.85546875" style="247" customWidth="1"/>
    <col min="13831" max="14080" width="9.140625" style="247"/>
    <col min="14081" max="14081" width="41.28515625" style="247" customWidth="1"/>
    <col min="14082" max="14082" width="0" style="247" hidden="1" customWidth="1"/>
    <col min="14083" max="14083" width="10.7109375" style="247" customWidth="1"/>
    <col min="14084" max="14084" width="11.5703125" style="247" customWidth="1"/>
    <col min="14085" max="14085" width="10.140625" style="247" customWidth="1"/>
    <col min="14086" max="14086" width="12.85546875" style="247" customWidth="1"/>
    <col min="14087" max="14336" width="9.140625" style="247"/>
    <col min="14337" max="14337" width="41.28515625" style="247" customWidth="1"/>
    <col min="14338" max="14338" width="0" style="247" hidden="1" customWidth="1"/>
    <col min="14339" max="14339" width="10.7109375" style="247" customWidth="1"/>
    <col min="14340" max="14340" width="11.5703125" style="247" customWidth="1"/>
    <col min="14341" max="14341" width="10.140625" style="247" customWidth="1"/>
    <col min="14342" max="14342" width="12.85546875" style="247" customWidth="1"/>
    <col min="14343" max="14592" width="9.140625" style="247"/>
    <col min="14593" max="14593" width="41.28515625" style="247" customWidth="1"/>
    <col min="14594" max="14594" width="0" style="247" hidden="1" customWidth="1"/>
    <col min="14595" max="14595" width="10.7109375" style="247" customWidth="1"/>
    <col min="14596" max="14596" width="11.5703125" style="247" customWidth="1"/>
    <col min="14597" max="14597" width="10.140625" style="247" customWidth="1"/>
    <col min="14598" max="14598" width="12.85546875" style="247" customWidth="1"/>
    <col min="14599" max="14848" width="9.140625" style="247"/>
    <col min="14849" max="14849" width="41.28515625" style="247" customWidth="1"/>
    <col min="14850" max="14850" width="0" style="247" hidden="1" customWidth="1"/>
    <col min="14851" max="14851" width="10.7109375" style="247" customWidth="1"/>
    <col min="14852" max="14852" width="11.5703125" style="247" customWidth="1"/>
    <col min="14853" max="14853" width="10.140625" style="247" customWidth="1"/>
    <col min="14854" max="14854" width="12.85546875" style="247" customWidth="1"/>
    <col min="14855" max="15104" width="9.140625" style="247"/>
    <col min="15105" max="15105" width="41.28515625" style="247" customWidth="1"/>
    <col min="15106" max="15106" width="0" style="247" hidden="1" customWidth="1"/>
    <col min="15107" max="15107" width="10.7109375" style="247" customWidth="1"/>
    <col min="15108" max="15108" width="11.5703125" style="247" customWidth="1"/>
    <col min="15109" max="15109" width="10.140625" style="247" customWidth="1"/>
    <col min="15110" max="15110" width="12.85546875" style="247" customWidth="1"/>
    <col min="15111" max="15360" width="9.140625" style="247"/>
    <col min="15361" max="15361" width="41.28515625" style="247" customWidth="1"/>
    <col min="15362" max="15362" width="0" style="247" hidden="1" customWidth="1"/>
    <col min="15363" max="15363" width="10.7109375" style="247" customWidth="1"/>
    <col min="15364" max="15364" width="11.5703125" style="247" customWidth="1"/>
    <col min="15365" max="15365" width="10.140625" style="247" customWidth="1"/>
    <col min="15366" max="15366" width="12.85546875" style="247" customWidth="1"/>
    <col min="15367" max="15616" width="9.140625" style="247"/>
    <col min="15617" max="15617" width="41.28515625" style="247" customWidth="1"/>
    <col min="15618" max="15618" width="0" style="247" hidden="1" customWidth="1"/>
    <col min="15619" max="15619" width="10.7109375" style="247" customWidth="1"/>
    <col min="15620" max="15620" width="11.5703125" style="247" customWidth="1"/>
    <col min="15621" max="15621" width="10.140625" style="247" customWidth="1"/>
    <col min="15622" max="15622" width="12.85546875" style="247" customWidth="1"/>
    <col min="15623" max="15872" width="9.140625" style="247"/>
    <col min="15873" max="15873" width="41.28515625" style="247" customWidth="1"/>
    <col min="15874" max="15874" width="0" style="247" hidden="1" customWidth="1"/>
    <col min="15875" max="15875" width="10.7109375" style="247" customWidth="1"/>
    <col min="15876" max="15876" width="11.5703125" style="247" customWidth="1"/>
    <col min="15877" max="15877" width="10.140625" style="247" customWidth="1"/>
    <col min="15878" max="15878" width="12.85546875" style="247" customWidth="1"/>
    <col min="15879" max="16128" width="9.140625" style="247"/>
    <col min="16129" max="16129" width="41.28515625" style="247" customWidth="1"/>
    <col min="16130" max="16130" width="0" style="247" hidden="1" customWidth="1"/>
    <col min="16131" max="16131" width="10.7109375" style="247" customWidth="1"/>
    <col min="16132" max="16132" width="11.5703125" style="247" customWidth="1"/>
    <col min="16133" max="16133" width="10.140625" style="247" customWidth="1"/>
    <col min="16134" max="16134" width="12.85546875" style="247" customWidth="1"/>
    <col min="16135" max="16384" width="9.140625" style="247"/>
  </cols>
  <sheetData>
    <row r="1" spans="1:6" x14ac:dyDescent="0.2">
      <c r="A1" s="599" t="s">
        <v>686</v>
      </c>
      <c r="B1" s="599"/>
      <c r="C1" s="599"/>
      <c r="D1" s="599"/>
      <c r="E1" s="599"/>
      <c r="F1" s="599"/>
    </row>
    <row r="2" spans="1:6" ht="12" customHeight="1" x14ac:dyDescent="0.2">
      <c r="A2" s="589" t="s">
        <v>376</v>
      </c>
      <c r="B2" s="589"/>
      <c r="C2" s="589"/>
      <c r="D2" s="589"/>
      <c r="E2" s="589"/>
      <c r="F2" s="589"/>
    </row>
    <row r="3" spans="1:6" x14ac:dyDescent="0.2">
      <c r="A3" s="600" t="s">
        <v>66</v>
      </c>
      <c r="B3" s="600"/>
      <c r="C3" s="600"/>
      <c r="D3" s="600"/>
      <c r="E3" s="600"/>
      <c r="F3" s="600"/>
    </row>
    <row r="4" spans="1:6" ht="12" customHeight="1" x14ac:dyDescent="0.2">
      <c r="F4" s="307" t="s">
        <v>3</v>
      </c>
    </row>
    <row r="5" spans="1:6" ht="14.25" customHeight="1" x14ac:dyDescent="0.2">
      <c r="A5" s="588" t="s">
        <v>4</v>
      </c>
      <c r="B5" s="588"/>
      <c r="C5" s="588" t="s">
        <v>610</v>
      </c>
      <c r="D5" s="588"/>
      <c r="E5" s="588"/>
      <c r="F5" s="595" t="s">
        <v>611</v>
      </c>
    </row>
    <row r="6" spans="1:6" ht="17.25" customHeight="1" x14ac:dyDescent="0.2">
      <c r="A6" s="588"/>
      <c r="B6" s="588"/>
      <c r="C6" s="316" t="s">
        <v>631</v>
      </c>
      <c r="D6" s="306" t="s">
        <v>632</v>
      </c>
      <c r="E6" s="306" t="s">
        <v>633</v>
      </c>
      <c r="F6" s="597"/>
    </row>
    <row r="7" spans="1:6" x14ac:dyDescent="0.2">
      <c r="A7" s="601" t="s">
        <v>198</v>
      </c>
      <c r="B7" s="601"/>
      <c r="C7" s="100">
        <f>SUM(C14+C13+C8)</f>
        <v>81321</v>
      </c>
      <c r="D7" s="100">
        <f>SUM(D14+D13+D8)</f>
        <v>100</v>
      </c>
      <c r="E7" s="100">
        <f>SUM(E14+E13+E8)</f>
        <v>0</v>
      </c>
      <c r="F7" s="100">
        <f>C7+D7+E7</f>
        <v>81421</v>
      </c>
    </row>
    <row r="8" spans="1:6" x14ac:dyDescent="0.2">
      <c r="A8" s="601" t="s">
        <v>94</v>
      </c>
      <c r="B8" s="601"/>
      <c r="C8" s="100">
        <f>SUM(C9:C12)</f>
        <v>81321</v>
      </c>
      <c r="D8" s="100">
        <f>SUM(D9:D12)</f>
        <v>100</v>
      </c>
      <c r="E8" s="100">
        <f>SUM(E9:E12)</f>
        <v>0</v>
      </c>
      <c r="F8" s="100">
        <f t="shared" ref="F8:F46" si="0">C8+D8+E8</f>
        <v>81421</v>
      </c>
    </row>
    <row r="9" spans="1:6" x14ac:dyDescent="0.2">
      <c r="A9" s="602" t="s">
        <v>77</v>
      </c>
      <c r="B9" s="602"/>
      <c r="C9" s="191"/>
      <c r="D9" s="191"/>
      <c r="E9" s="191"/>
      <c r="F9" s="99">
        <f t="shared" si="0"/>
        <v>0</v>
      </c>
    </row>
    <row r="10" spans="1:6" x14ac:dyDescent="0.2">
      <c r="A10" s="603" t="s">
        <v>78</v>
      </c>
      <c r="B10" s="603"/>
      <c r="C10" s="191">
        <v>81321</v>
      </c>
      <c r="D10" s="191">
        <v>100</v>
      </c>
      <c r="E10" s="191"/>
      <c r="F10" s="99">
        <f t="shared" si="0"/>
        <v>81421</v>
      </c>
    </row>
    <row r="11" spans="1:6" x14ac:dyDescent="0.2">
      <c r="A11" s="602" t="s">
        <v>85</v>
      </c>
      <c r="B11" s="602"/>
      <c r="C11" s="191"/>
      <c r="D11" s="191"/>
      <c r="E11" s="191"/>
      <c r="F11" s="99">
        <f t="shared" si="0"/>
        <v>0</v>
      </c>
    </row>
    <row r="12" spans="1:6" x14ac:dyDescent="0.2">
      <c r="A12" s="602" t="s">
        <v>97</v>
      </c>
      <c r="B12" s="602"/>
      <c r="C12" s="191"/>
      <c r="D12" s="191"/>
      <c r="E12" s="191"/>
      <c r="F12" s="99">
        <f t="shared" si="0"/>
        <v>0</v>
      </c>
    </row>
    <row r="13" spans="1:6" x14ac:dyDescent="0.2">
      <c r="A13" s="598" t="s">
        <v>106</v>
      </c>
      <c r="B13" s="598"/>
      <c r="C13" s="191"/>
      <c r="D13" s="191"/>
      <c r="E13" s="191"/>
      <c r="F13" s="99">
        <f t="shared" si="0"/>
        <v>0</v>
      </c>
    </row>
    <row r="14" spans="1:6" x14ac:dyDescent="0.2">
      <c r="A14" s="605" t="s">
        <v>95</v>
      </c>
      <c r="B14" s="605"/>
      <c r="C14" s="191"/>
      <c r="D14" s="191"/>
      <c r="E14" s="191"/>
      <c r="F14" s="99">
        <f t="shared" si="0"/>
        <v>0</v>
      </c>
    </row>
    <row r="15" spans="1:6" ht="12.75" customHeight="1" x14ac:dyDescent="0.2">
      <c r="A15" s="606"/>
      <c r="B15" s="606"/>
      <c r="C15" s="227"/>
      <c r="D15" s="191"/>
      <c r="E15" s="227"/>
      <c r="F15" s="99">
        <f t="shared" si="0"/>
        <v>0</v>
      </c>
    </row>
    <row r="16" spans="1:6" x14ac:dyDescent="0.2">
      <c r="A16" s="604" t="s">
        <v>203</v>
      </c>
      <c r="B16" s="604"/>
      <c r="C16" s="192"/>
      <c r="D16" s="191"/>
      <c r="E16" s="191"/>
      <c r="F16" s="99">
        <f t="shared" si="0"/>
        <v>0</v>
      </c>
    </row>
    <row r="17" spans="1:6" x14ac:dyDescent="0.2">
      <c r="A17" s="604" t="s">
        <v>91</v>
      </c>
      <c r="B17" s="604"/>
      <c r="C17" s="192"/>
      <c r="D17" s="191"/>
      <c r="E17" s="191"/>
      <c r="F17" s="99">
        <f t="shared" si="0"/>
        <v>0</v>
      </c>
    </row>
    <row r="18" spans="1:6" x14ac:dyDescent="0.2">
      <c r="A18" s="607" t="s">
        <v>79</v>
      </c>
      <c r="B18" s="607"/>
      <c r="C18" s="226"/>
      <c r="D18" s="191"/>
      <c r="E18" s="191"/>
      <c r="F18" s="99">
        <f t="shared" si="0"/>
        <v>0</v>
      </c>
    </row>
    <row r="19" spans="1:6" x14ac:dyDescent="0.2">
      <c r="A19" s="608" t="s">
        <v>83</v>
      </c>
      <c r="B19" s="608"/>
      <c r="C19" s="226"/>
      <c r="D19" s="191"/>
      <c r="E19" s="191"/>
      <c r="F19" s="99">
        <f t="shared" si="0"/>
        <v>0</v>
      </c>
    </row>
    <row r="20" spans="1:6" x14ac:dyDescent="0.2">
      <c r="A20" s="609" t="s">
        <v>80</v>
      </c>
      <c r="B20" s="610"/>
      <c r="C20" s="226"/>
      <c r="D20" s="191"/>
      <c r="E20" s="191"/>
      <c r="F20" s="99">
        <f t="shared" si="0"/>
        <v>0</v>
      </c>
    </row>
    <row r="21" spans="1:6" x14ac:dyDescent="0.2">
      <c r="A21" s="609" t="s">
        <v>81</v>
      </c>
      <c r="B21" s="610"/>
      <c r="C21" s="226"/>
      <c r="D21" s="191"/>
      <c r="E21" s="191"/>
      <c r="F21" s="99">
        <f t="shared" si="0"/>
        <v>0</v>
      </c>
    </row>
    <row r="22" spans="1:6" x14ac:dyDescent="0.2">
      <c r="A22" s="611" t="s">
        <v>92</v>
      </c>
      <c r="B22" s="612"/>
      <c r="C22" s="191"/>
      <c r="D22" s="191"/>
      <c r="E22" s="191"/>
      <c r="F22" s="99">
        <f t="shared" si="0"/>
        <v>0</v>
      </c>
    </row>
    <row r="23" spans="1:6" ht="14.25" customHeight="1" x14ac:dyDescent="0.2">
      <c r="A23" s="605" t="s">
        <v>110</v>
      </c>
      <c r="B23" s="605"/>
      <c r="C23" s="227"/>
      <c r="D23" s="191"/>
      <c r="E23" s="191"/>
      <c r="F23" s="99">
        <f t="shared" si="0"/>
        <v>0</v>
      </c>
    </row>
    <row r="24" spans="1:6" ht="13.5" customHeight="1" x14ac:dyDescent="0.2">
      <c r="A24" s="613"/>
      <c r="B24" s="614"/>
      <c r="C24" s="227"/>
      <c r="D24" s="191"/>
      <c r="E24" s="191"/>
      <c r="F24" s="99">
        <f t="shared" si="0"/>
        <v>0</v>
      </c>
    </row>
    <row r="25" spans="1:6" ht="13.5" customHeight="1" x14ac:dyDescent="0.2">
      <c r="A25" s="309" t="s">
        <v>186</v>
      </c>
      <c r="B25" s="312"/>
      <c r="C25" s="227"/>
      <c r="D25" s="191"/>
      <c r="E25" s="191"/>
      <c r="F25" s="99">
        <f t="shared" si="0"/>
        <v>0</v>
      </c>
    </row>
    <row r="26" spans="1:6" ht="13.5" customHeight="1" x14ac:dyDescent="0.2">
      <c r="A26" s="311" t="s">
        <v>187</v>
      </c>
      <c r="B26" s="312"/>
      <c r="C26" s="227"/>
      <c r="D26" s="191"/>
      <c r="E26" s="191"/>
      <c r="F26" s="99">
        <f t="shared" si="0"/>
        <v>0</v>
      </c>
    </row>
    <row r="27" spans="1:6" ht="13.5" customHeight="1" x14ac:dyDescent="0.2">
      <c r="A27" s="311" t="s">
        <v>182</v>
      </c>
      <c r="B27" s="312"/>
      <c r="C27" s="227"/>
      <c r="D27" s="191"/>
      <c r="E27" s="191"/>
      <c r="F27" s="99">
        <f t="shared" si="0"/>
        <v>0</v>
      </c>
    </row>
    <row r="28" spans="1:6" ht="13.5" customHeight="1" x14ac:dyDescent="0.2">
      <c r="A28" s="311"/>
      <c r="B28" s="312"/>
      <c r="C28" s="227"/>
      <c r="D28" s="191"/>
      <c r="E28" s="191"/>
      <c r="F28" s="99">
        <f t="shared" si="0"/>
        <v>0</v>
      </c>
    </row>
    <row r="29" spans="1:6" x14ac:dyDescent="0.2">
      <c r="A29" s="604" t="s">
        <v>188</v>
      </c>
      <c r="B29" s="604"/>
      <c r="C29" s="228">
        <f>C7+C16+C25</f>
        <v>81321</v>
      </c>
      <c r="D29" s="228">
        <f>D7+D16+D25</f>
        <v>100</v>
      </c>
      <c r="E29" s="228">
        <f>E7+E16+E25</f>
        <v>0</v>
      </c>
      <c r="F29" s="100">
        <f t="shared" si="0"/>
        <v>81421</v>
      </c>
    </row>
    <row r="30" spans="1:6" x14ac:dyDescent="0.2">
      <c r="A30" s="311"/>
      <c r="B30" s="310"/>
      <c r="C30" s="229"/>
      <c r="D30" s="192"/>
      <c r="E30" s="192"/>
      <c r="F30" s="99">
        <f t="shared" si="0"/>
        <v>0</v>
      </c>
    </row>
    <row r="31" spans="1:6" x14ac:dyDescent="0.2">
      <c r="A31" s="309" t="s">
        <v>235</v>
      </c>
      <c r="B31" s="310"/>
      <c r="C31" s="229"/>
      <c r="D31" s="229"/>
      <c r="E31" s="229"/>
      <c r="F31" s="99">
        <f t="shared" si="0"/>
        <v>0</v>
      </c>
    </row>
    <row r="32" spans="1:6" x14ac:dyDescent="0.2">
      <c r="A32" s="309" t="s">
        <v>220</v>
      </c>
      <c r="B32" s="310"/>
      <c r="C32" s="229"/>
      <c r="D32" s="192"/>
      <c r="E32" s="192"/>
      <c r="F32" s="99">
        <f t="shared" si="0"/>
        <v>0</v>
      </c>
    </row>
    <row r="33" spans="1:6" x14ac:dyDescent="0.2">
      <c r="A33" s="311" t="s">
        <v>227</v>
      </c>
      <c r="B33" s="310"/>
      <c r="C33" s="229"/>
      <c r="D33" s="192"/>
      <c r="E33" s="192"/>
      <c r="F33" s="99">
        <f t="shared" si="0"/>
        <v>0</v>
      </c>
    </row>
    <row r="34" spans="1:6" x14ac:dyDescent="0.2">
      <c r="A34" s="311" t="s">
        <v>236</v>
      </c>
      <c r="B34" s="310"/>
      <c r="C34" s="229"/>
      <c r="D34" s="192"/>
      <c r="E34" s="192"/>
      <c r="F34" s="99">
        <f t="shared" si="0"/>
        <v>0</v>
      </c>
    </row>
    <row r="35" spans="1:6" ht="22.5" customHeight="1" x14ac:dyDescent="0.2">
      <c r="A35" s="615" t="s">
        <v>229</v>
      </c>
      <c r="B35" s="616"/>
      <c r="C35" s="230"/>
      <c r="D35" s="191"/>
      <c r="E35" s="191"/>
      <c r="F35" s="99">
        <f t="shared" si="0"/>
        <v>0</v>
      </c>
    </row>
    <row r="36" spans="1:6" ht="12.75" customHeight="1" x14ac:dyDescent="0.2">
      <c r="A36" s="617" t="s">
        <v>238</v>
      </c>
      <c r="B36" s="617"/>
      <c r="C36" s="192"/>
      <c r="D36" s="100"/>
      <c r="E36" s="100"/>
      <c r="F36" s="99">
        <f t="shared" si="0"/>
        <v>0</v>
      </c>
    </row>
    <row r="37" spans="1:6" x14ac:dyDescent="0.2">
      <c r="A37" s="602" t="s">
        <v>43</v>
      </c>
      <c r="B37" s="602"/>
      <c r="C37" s="191"/>
      <c r="D37" s="191"/>
      <c r="E37" s="191"/>
      <c r="F37" s="99">
        <f t="shared" si="0"/>
        <v>0</v>
      </c>
    </row>
    <row r="38" spans="1:6" x14ac:dyDescent="0.2">
      <c r="A38" s="602" t="s">
        <v>44</v>
      </c>
      <c r="B38" s="602"/>
      <c r="C38" s="191"/>
      <c r="D38" s="191"/>
      <c r="E38" s="191"/>
      <c r="F38" s="99">
        <f t="shared" si="0"/>
        <v>0</v>
      </c>
    </row>
    <row r="39" spans="1:6" ht="12.75" customHeight="1" x14ac:dyDescent="0.2">
      <c r="A39" s="617" t="s">
        <v>237</v>
      </c>
      <c r="B39" s="617"/>
      <c r="C39" s="192"/>
      <c r="D39" s="192"/>
      <c r="E39" s="192"/>
      <c r="F39" s="99">
        <f t="shared" si="0"/>
        <v>0</v>
      </c>
    </row>
    <row r="40" spans="1:6" x14ac:dyDescent="0.2">
      <c r="A40" s="602" t="s">
        <v>45</v>
      </c>
      <c r="B40" s="602"/>
      <c r="C40" s="227"/>
      <c r="D40" s="191"/>
      <c r="E40" s="191"/>
      <c r="F40" s="99">
        <f t="shared" si="0"/>
        <v>0</v>
      </c>
    </row>
    <row r="41" spans="1:6" x14ac:dyDescent="0.2">
      <c r="A41" s="602" t="s">
        <v>46</v>
      </c>
      <c r="B41" s="602"/>
      <c r="C41" s="227"/>
      <c r="D41" s="192"/>
      <c r="E41" s="192"/>
      <c r="F41" s="99">
        <f t="shared" si="0"/>
        <v>0</v>
      </c>
    </row>
    <row r="42" spans="1:6" ht="24.75" customHeight="1" x14ac:dyDescent="0.2">
      <c r="A42" s="615" t="s">
        <v>239</v>
      </c>
      <c r="B42" s="616"/>
      <c r="C42" s="191"/>
      <c r="D42" s="191"/>
      <c r="E42" s="191"/>
      <c r="F42" s="99">
        <f t="shared" si="0"/>
        <v>0</v>
      </c>
    </row>
    <row r="43" spans="1:6" ht="12.75" customHeight="1" x14ac:dyDescent="0.2">
      <c r="A43" s="313" t="s">
        <v>240</v>
      </c>
      <c r="B43" s="314"/>
      <c r="C43" s="191"/>
      <c r="D43" s="191"/>
      <c r="E43" s="191"/>
      <c r="F43" s="99">
        <f t="shared" si="0"/>
        <v>0</v>
      </c>
    </row>
    <row r="44" spans="1:6" ht="12.75" customHeight="1" x14ac:dyDescent="0.2">
      <c r="A44" s="262" t="s">
        <v>227</v>
      </c>
      <c r="B44" s="314"/>
      <c r="C44" s="191"/>
      <c r="D44" s="191"/>
      <c r="E44" s="191"/>
      <c r="F44" s="99">
        <f t="shared" si="0"/>
        <v>0</v>
      </c>
    </row>
    <row r="45" spans="1:6" ht="12.75" customHeight="1" x14ac:dyDescent="0.2">
      <c r="A45" s="262" t="s">
        <v>236</v>
      </c>
      <c r="B45" s="314"/>
      <c r="C45" s="191"/>
      <c r="D45" s="191"/>
      <c r="E45" s="191"/>
      <c r="F45" s="99">
        <f t="shared" si="0"/>
        <v>0</v>
      </c>
    </row>
    <row r="46" spans="1:6" ht="12.75" customHeight="1" x14ac:dyDescent="0.2">
      <c r="A46" s="313"/>
      <c r="B46" s="314"/>
      <c r="C46" s="191"/>
      <c r="D46" s="191"/>
      <c r="E46" s="191"/>
      <c r="F46" s="99">
        <f t="shared" si="0"/>
        <v>0</v>
      </c>
    </row>
    <row r="47" spans="1:6" x14ac:dyDescent="0.2">
      <c r="A47" s="604" t="s">
        <v>204</v>
      </c>
      <c r="B47" s="604"/>
      <c r="C47" s="192">
        <f>C29+C31</f>
        <v>81321</v>
      </c>
      <c r="D47" s="192">
        <f>D29+D31</f>
        <v>100</v>
      </c>
      <c r="E47" s="192">
        <f>E29+E31</f>
        <v>0</v>
      </c>
      <c r="F47" s="192">
        <f>F29+F31</f>
        <v>81421</v>
      </c>
    </row>
    <row r="48" spans="1:6" x14ac:dyDescent="0.2">
      <c r="A48" s="263"/>
      <c r="B48" s="263"/>
      <c r="C48" s="270"/>
      <c r="D48" s="270"/>
      <c r="E48" s="270"/>
      <c r="F48" s="270"/>
    </row>
    <row r="49" spans="1:6" x14ac:dyDescent="0.2">
      <c r="A49" s="309" t="s">
        <v>62</v>
      </c>
      <c r="B49" s="318"/>
      <c r="C49" s="191"/>
      <c r="D49" s="191"/>
      <c r="E49" s="191"/>
      <c r="F49" s="191">
        <f>'[2]3.1_ovi'!E51-'[2]2.12_ovi'!F47</f>
        <v>447825</v>
      </c>
    </row>
    <row r="50" spans="1:6" x14ac:dyDescent="0.2">
      <c r="A50" s="263"/>
      <c r="B50" s="263"/>
      <c r="C50" s="270"/>
      <c r="D50" s="270"/>
      <c r="E50" s="270"/>
      <c r="F50" s="270"/>
    </row>
    <row r="51" spans="1:6" x14ac:dyDescent="0.2">
      <c r="A51" s="309" t="s">
        <v>134</v>
      </c>
      <c r="B51" s="318"/>
      <c r="C51" s="192">
        <f>C47+C49</f>
        <v>81321</v>
      </c>
      <c r="D51" s="192">
        <f>D47+D49</f>
        <v>100</v>
      </c>
      <c r="E51" s="192">
        <f>E47+E49</f>
        <v>0</v>
      </c>
      <c r="F51" s="192">
        <f>F47+F49</f>
        <v>529246</v>
      </c>
    </row>
  </sheetData>
  <mergeCells count="34">
    <mergeCell ref="A13:B13"/>
    <mergeCell ref="A1:F1"/>
    <mergeCell ref="A3:F3"/>
    <mergeCell ref="A5:B6"/>
    <mergeCell ref="C5:E5"/>
    <mergeCell ref="F5:F6"/>
    <mergeCell ref="A7:B7"/>
    <mergeCell ref="A8:B8"/>
    <mergeCell ref="A9:B9"/>
    <mergeCell ref="A10:B10"/>
    <mergeCell ref="A11:B11"/>
    <mergeCell ref="A12:B12"/>
    <mergeCell ref="A2:F2"/>
    <mergeCell ref="A29:B29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41:B41"/>
    <mergeCell ref="A42:B42"/>
    <mergeCell ref="A47:B47"/>
    <mergeCell ref="A35:B35"/>
    <mergeCell ref="A36:B36"/>
    <mergeCell ref="A37:B37"/>
    <mergeCell ref="A38:B38"/>
    <mergeCell ref="A39:B39"/>
    <mergeCell ref="A40:B40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opLeftCell="A37" zoomScaleNormal="100" workbookViewId="0">
      <selection activeCell="C7" sqref="C7:I51"/>
    </sheetView>
  </sheetViews>
  <sheetFormatPr defaultRowHeight="12.75" x14ac:dyDescent="0.2"/>
  <cols>
    <col min="1" max="1" width="41.28515625" style="247" customWidth="1"/>
    <col min="2" max="2" width="10" style="247" hidden="1" customWidth="1"/>
    <col min="3" max="6" width="10.7109375" style="247" customWidth="1"/>
    <col min="7" max="7" width="11.5703125" style="247" customWidth="1"/>
    <col min="8" max="8" width="10.140625" style="247" customWidth="1"/>
    <col min="9" max="9" width="12.85546875" style="247" customWidth="1"/>
    <col min="10" max="256" width="9.140625" style="247"/>
    <col min="257" max="257" width="41.28515625" style="247" customWidth="1"/>
    <col min="258" max="258" width="0" style="247" hidden="1" customWidth="1"/>
    <col min="259" max="262" width="10.7109375" style="247" customWidth="1"/>
    <col min="263" max="263" width="11.5703125" style="247" customWidth="1"/>
    <col min="264" max="264" width="10.140625" style="247" customWidth="1"/>
    <col min="265" max="265" width="12.85546875" style="247" customWidth="1"/>
    <col min="266" max="512" width="9.140625" style="247"/>
    <col min="513" max="513" width="41.28515625" style="247" customWidth="1"/>
    <col min="514" max="514" width="0" style="247" hidden="1" customWidth="1"/>
    <col min="515" max="518" width="10.7109375" style="247" customWidth="1"/>
    <col min="519" max="519" width="11.5703125" style="247" customWidth="1"/>
    <col min="520" max="520" width="10.140625" style="247" customWidth="1"/>
    <col min="521" max="521" width="12.85546875" style="247" customWidth="1"/>
    <col min="522" max="768" width="9.140625" style="247"/>
    <col min="769" max="769" width="41.28515625" style="247" customWidth="1"/>
    <col min="770" max="770" width="0" style="247" hidden="1" customWidth="1"/>
    <col min="771" max="774" width="10.7109375" style="247" customWidth="1"/>
    <col min="775" max="775" width="11.5703125" style="247" customWidth="1"/>
    <col min="776" max="776" width="10.140625" style="247" customWidth="1"/>
    <col min="777" max="777" width="12.85546875" style="247" customWidth="1"/>
    <col min="778" max="1024" width="9.140625" style="247"/>
    <col min="1025" max="1025" width="41.28515625" style="247" customWidth="1"/>
    <col min="1026" max="1026" width="0" style="247" hidden="1" customWidth="1"/>
    <col min="1027" max="1030" width="10.7109375" style="247" customWidth="1"/>
    <col min="1031" max="1031" width="11.5703125" style="247" customWidth="1"/>
    <col min="1032" max="1032" width="10.140625" style="247" customWidth="1"/>
    <col min="1033" max="1033" width="12.85546875" style="247" customWidth="1"/>
    <col min="1034" max="1280" width="9.140625" style="247"/>
    <col min="1281" max="1281" width="41.28515625" style="247" customWidth="1"/>
    <col min="1282" max="1282" width="0" style="247" hidden="1" customWidth="1"/>
    <col min="1283" max="1286" width="10.7109375" style="247" customWidth="1"/>
    <col min="1287" max="1287" width="11.5703125" style="247" customWidth="1"/>
    <col min="1288" max="1288" width="10.140625" style="247" customWidth="1"/>
    <col min="1289" max="1289" width="12.85546875" style="247" customWidth="1"/>
    <col min="1290" max="1536" width="9.140625" style="247"/>
    <col min="1537" max="1537" width="41.28515625" style="247" customWidth="1"/>
    <col min="1538" max="1538" width="0" style="247" hidden="1" customWidth="1"/>
    <col min="1539" max="1542" width="10.7109375" style="247" customWidth="1"/>
    <col min="1543" max="1543" width="11.5703125" style="247" customWidth="1"/>
    <col min="1544" max="1544" width="10.140625" style="247" customWidth="1"/>
    <col min="1545" max="1545" width="12.85546875" style="247" customWidth="1"/>
    <col min="1546" max="1792" width="9.140625" style="247"/>
    <col min="1793" max="1793" width="41.28515625" style="247" customWidth="1"/>
    <col min="1794" max="1794" width="0" style="247" hidden="1" customWidth="1"/>
    <col min="1795" max="1798" width="10.7109375" style="247" customWidth="1"/>
    <col min="1799" max="1799" width="11.5703125" style="247" customWidth="1"/>
    <col min="1800" max="1800" width="10.140625" style="247" customWidth="1"/>
    <col min="1801" max="1801" width="12.85546875" style="247" customWidth="1"/>
    <col min="1802" max="2048" width="9.140625" style="247"/>
    <col min="2049" max="2049" width="41.28515625" style="247" customWidth="1"/>
    <col min="2050" max="2050" width="0" style="247" hidden="1" customWidth="1"/>
    <col min="2051" max="2054" width="10.7109375" style="247" customWidth="1"/>
    <col min="2055" max="2055" width="11.5703125" style="247" customWidth="1"/>
    <col min="2056" max="2056" width="10.140625" style="247" customWidth="1"/>
    <col min="2057" max="2057" width="12.85546875" style="247" customWidth="1"/>
    <col min="2058" max="2304" width="9.140625" style="247"/>
    <col min="2305" max="2305" width="41.28515625" style="247" customWidth="1"/>
    <col min="2306" max="2306" width="0" style="247" hidden="1" customWidth="1"/>
    <col min="2307" max="2310" width="10.7109375" style="247" customWidth="1"/>
    <col min="2311" max="2311" width="11.5703125" style="247" customWidth="1"/>
    <col min="2312" max="2312" width="10.140625" style="247" customWidth="1"/>
    <col min="2313" max="2313" width="12.85546875" style="247" customWidth="1"/>
    <col min="2314" max="2560" width="9.140625" style="247"/>
    <col min="2561" max="2561" width="41.28515625" style="247" customWidth="1"/>
    <col min="2562" max="2562" width="0" style="247" hidden="1" customWidth="1"/>
    <col min="2563" max="2566" width="10.7109375" style="247" customWidth="1"/>
    <col min="2567" max="2567" width="11.5703125" style="247" customWidth="1"/>
    <col min="2568" max="2568" width="10.140625" style="247" customWidth="1"/>
    <col min="2569" max="2569" width="12.85546875" style="247" customWidth="1"/>
    <col min="2570" max="2816" width="9.140625" style="247"/>
    <col min="2817" max="2817" width="41.28515625" style="247" customWidth="1"/>
    <col min="2818" max="2818" width="0" style="247" hidden="1" customWidth="1"/>
    <col min="2819" max="2822" width="10.7109375" style="247" customWidth="1"/>
    <col min="2823" max="2823" width="11.5703125" style="247" customWidth="1"/>
    <col min="2824" max="2824" width="10.140625" style="247" customWidth="1"/>
    <col min="2825" max="2825" width="12.85546875" style="247" customWidth="1"/>
    <col min="2826" max="3072" width="9.140625" style="247"/>
    <col min="3073" max="3073" width="41.28515625" style="247" customWidth="1"/>
    <col min="3074" max="3074" width="0" style="247" hidden="1" customWidth="1"/>
    <col min="3075" max="3078" width="10.7109375" style="247" customWidth="1"/>
    <col min="3079" max="3079" width="11.5703125" style="247" customWidth="1"/>
    <col min="3080" max="3080" width="10.140625" style="247" customWidth="1"/>
    <col min="3081" max="3081" width="12.85546875" style="247" customWidth="1"/>
    <col min="3082" max="3328" width="9.140625" style="247"/>
    <col min="3329" max="3329" width="41.28515625" style="247" customWidth="1"/>
    <col min="3330" max="3330" width="0" style="247" hidden="1" customWidth="1"/>
    <col min="3331" max="3334" width="10.7109375" style="247" customWidth="1"/>
    <col min="3335" max="3335" width="11.5703125" style="247" customWidth="1"/>
    <col min="3336" max="3336" width="10.140625" style="247" customWidth="1"/>
    <col min="3337" max="3337" width="12.85546875" style="247" customWidth="1"/>
    <col min="3338" max="3584" width="9.140625" style="247"/>
    <col min="3585" max="3585" width="41.28515625" style="247" customWidth="1"/>
    <col min="3586" max="3586" width="0" style="247" hidden="1" customWidth="1"/>
    <col min="3587" max="3590" width="10.7109375" style="247" customWidth="1"/>
    <col min="3591" max="3591" width="11.5703125" style="247" customWidth="1"/>
    <col min="3592" max="3592" width="10.140625" style="247" customWidth="1"/>
    <col min="3593" max="3593" width="12.85546875" style="247" customWidth="1"/>
    <col min="3594" max="3840" width="9.140625" style="247"/>
    <col min="3841" max="3841" width="41.28515625" style="247" customWidth="1"/>
    <col min="3842" max="3842" width="0" style="247" hidden="1" customWidth="1"/>
    <col min="3843" max="3846" width="10.7109375" style="247" customWidth="1"/>
    <col min="3847" max="3847" width="11.5703125" style="247" customWidth="1"/>
    <col min="3848" max="3848" width="10.140625" style="247" customWidth="1"/>
    <col min="3849" max="3849" width="12.85546875" style="247" customWidth="1"/>
    <col min="3850" max="4096" width="9.140625" style="247"/>
    <col min="4097" max="4097" width="41.28515625" style="247" customWidth="1"/>
    <col min="4098" max="4098" width="0" style="247" hidden="1" customWidth="1"/>
    <col min="4099" max="4102" width="10.7109375" style="247" customWidth="1"/>
    <col min="4103" max="4103" width="11.5703125" style="247" customWidth="1"/>
    <col min="4104" max="4104" width="10.140625" style="247" customWidth="1"/>
    <col min="4105" max="4105" width="12.85546875" style="247" customWidth="1"/>
    <col min="4106" max="4352" width="9.140625" style="247"/>
    <col min="4353" max="4353" width="41.28515625" style="247" customWidth="1"/>
    <col min="4354" max="4354" width="0" style="247" hidden="1" customWidth="1"/>
    <col min="4355" max="4358" width="10.7109375" style="247" customWidth="1"/>
    <col min="4359" max="4359" width="11.5703125" style="247" customWidth="1"/>
    <col min="4360" max="4360" width="10.140625" style="247" customWidth="1"/>
    <col min="4361" max="4361" width="12.85546875" style="247" customWidth="1"/>
    <col min="4362" max="4608" width="9.140625" style="247"/>
    <col min="4609" max="4609" width="41.28515625" style="247" customWidth="1"/>
    <col min="4610" max="4610" width="0" style="247" hidden="1" customWidth="1"/>
    <col min="4611" max="4614" width="10.7109375" style="247" customWidth="1"/>
    <col min="4615" max="4615" width="11.5703125" style="247" customWidth="1"/>
    <col min="4616" max="4616" width="10.140625" style="247" customWidth="1"/>
    <col min="4617" max="4617" width="12.85546875" style="247" customWidth="1"/>
    <col min="4618" max="4864" width="9.140625" style="247"/>
    <col min="4865" max="4865" width="41.28515625" style="247" customWidth="1"/>
    <col min="4866" max="4866" width="0" style="247" hidden="1" customWidth="1"/>
    <col min="4867" max="4870" width="10.7109375" style="247" customWidth="1"/>
    <col min="4871" max="4871" width="11.5703125" style="247" customWidth="1"/>
    <col min="4872" max="4872" width="10.140625" style="247" customWidth="1"/>
    <col min="4873" max="4873" width="12.85546875" style="247" customWidth="1"/>
    <col min="4874" max="5120" width="9.140625" style="247"/>
    <col min="5121" max="5121" width="41.28515625" style="247" customWidth="1"/>
    <col min="5122" max="5122" width="0" style="247" hidden="1" customWidth="1"/>
    <col min="5123" max="5126" width="10.7109375" style="247" customWidth="1"/>
    <col min="5127" max="5127" width="11.5703125" style="247" customWidth="1"/>
    <col min="5128" max="5128" width="10.140625" style="247" customWidth="1"/>
    <col min="5129" max="5129" width="12.85546875" style="247" customWidth="1"/>
    <col min="5130" max="5376" width="9.140625" style="247"/>
    <col min="5377" max="5377" width="41.28515625" style="247" customWidth="1"/>
    <col min="5378" max="5378" width="0" style="247" hidden="1" customWidth="1"/>
    <col min="5379" max="5382" width="10.7109375" style="247" customWidth="1"/>
    <col min="5383" max="5383" width="11.5703125" style="247" customWidth="1"/>
    <col min="5384" max="5384" width="10.140625" style="247" customWidth="1"/>
    <col min="5385" max="5385" width="12.85546875" style="247" customWidth="1"/>
    <col min="5386" max="5632" width="9.140625" style="247"/>
    <col min="5633" max="5633" width="41.28515625" style="247" customWidth="1"/>
    <col min="5634" max="5634" width="0" style="247" hidden="1" customWidth="1"/>
    <col min="5635" max="5638" width="10.7109375" style="247" customWidth="1"/>
    <col min="5639" max="5639" width="11.5703125" style="247" customWidth="1"/>
    <col min="5640" max="5640" width="10.140625" style="247" customWidth="1"/>
    <col min="5641" max="5641" width="12.85546875" style="247" customWidth="1"/>
    <col min="5642" max="5888" width="9.140625" style="247"/>
    <col min="5889" max="5889" width="41.28515625" style="247" customWidth="1"/>
    <col min="5890" max="5890" width="0" style="247" hidden="1" customWidth="1"/>
    <col min="5891" max="5894" width="10.7109375" style="247" customWidth="1"/>
    <col min="5895" max="5895" width="11.5703125" style="247" customWidth="1"/>
    <col min="5896" max="5896" width="10.140625" style="247" customWidth="1"/>
    <col min="5897" max="5897" width="12.85546875" style="247" customWidth="1"/>
    <col min="5898" max="6144" width="9.140625" style="247"/>
    <col min="6145" max="6145" width="41.28515625" style="247" customWidth="1"/>
    <col min="6146" max="6146" width="0" style="247" hidden="1" customWidth="1"/>
    <col min="6147" max="6150" width="10.7109375" style="247" customWidth="1"/>
    <col min="6151" max="6151" width="11.5703125" style="247" customWidth="1"/>
    <col min="6152" max="6152" width="10.140625" style="247" customWidth="1"/>
    <col min="6153" max="6153" width="12.85546875" style="247" customWidth="1"/>
    <col min="6154" max="6400" width="9.140625" style="247"/>
    <col min="6401" max="6401" width="41.28515625" style="247" customWidth="1"/>
    <col min="6402" max="6402" width="0" style="247" hidden="1" customWidth="1"/>
    <col min="6403" max="6406" width="10.7109375" style="247" customWidth="1"/>
    <col min="6407" max="6407" width="11.5703125" style="247" customWidth="1"/>
    <col min="6408" max="6408" width="10.140625" style="247" customWidth="1"/>
    <col min="6409" max="6409" width="12.85546875" style="247" customWidth="1"/>
    <col min="6410" max="6656" width="9.140625" style="247"/>
    <col min="6657" max="6657" width="41.28515625" style="247" customWidth="1"/>
    <col min="6658" max="6658" width="0" style="247" hidden="1" customWidth="1"/>
    <col min="6659" max="6662" width="10.7109375" style="247" customWidth="1"/>
    <col min="6663" max="6663" width="11.5703125" style="247" customWidth="1"/>
    <col min="6664" max="6664" width="10.140625" style="247" customWidth="1"/>
    <col min="6665" max="6665" width="12.85546875" style="247" customWidth="1"/>
    <col min="6666" max="6912" width="9.140625" style="247"/>
    <col min="6913" max="6913" width="41.28515625" style="247" customWidth="1"/>
    <col min="6914" max="6914" width="0" style="247" hidden="1" customWidth="1"/>
    <col min="6915" max="6918" width="10.7109375" style="247" customWidth="1"/>
    <col min="6919" max="6919" width="11.5703125" style="247" customWidth="1"/>
    <col min="6920" max="6920" width="10.140625" style="247" customWidth="1"/>
    <col min="6921" max="6921" width="12.85546875" style="247" customWidth="1"/>
    <col min="6922" max="7168" width="9.140625" style="247"/>
    <col min="7169" max="7169" width="41.28515625" style="247" customWidth="1"/>
    <col min="7170" max="7170" width="0" style="247" hidden="1" customWidth="1"/>
    <col min="7171" max="7174" width="10.7109375" style="247" customWidth="1"/>
    <col min="7175" max="7175" width="11.5703125" style="247" customWidth="1"/>
    <col min="7176" max="7176" width="10.140625" style="247" customWidth="1"/>
    <col min="7177" max="7177" width="12.85546875" style="247" customWidth="1"/>
    <col min="7178" max="7424" width="9.140625" style="247"/>
    <col min="7425" max="7425" width="41.28515625" style="247" customWidth="1"/>
    <col min="7426" max="7426" width="0" style="247" hidden="1" customWidth="1"/>
    <col min="7427" max="7430" width="10.7109375" style="247" customWidth="1"/>
    <col min="7431" max="7431" width="11.5703125" style="247" customWidth="1"/>
    <col min="7432" max="7432" width="10.140625" style="247" customWidth="1"/>
    <col min="7433" max="7433" width="12.85546875" style="247" customWidth="1"/>
    <col min="7434" max="7680" width="9.140625" style="247"/>
    <col min="7681" max="7681" width="41.28515625" style="247" customWidth="1"/>
    <col min="7682" max="7682" width="0" style="247" hidden="1" customWidth="1"/>
    <col min="7683" max="7686" width="10.7109375" style="247" customWidth="1"/>
    <col min="7687" max="7687" width="11.5703125" style="247" customWidth="1"/>
    <col min="7688" max="7688" width="10.140625" style="247" customWidth="1"/>
    <col min="7689" max="7689" width="12.85546875" style="247" customWidth="1"/>
    <col min="7690" max="7936" width="9.140625" style="247"/>
    <col min="7937" max="7937" width="41.28515625" style="247" customWidth="1"/>
    <col min="7938" max="7938" width="0" style="247" hidden="1" customWidth="1"/>
    <col min="7939" max="7942" width="10.7109375" style="247" customWidth="1"/>
    <col min="7943" max="7943" width="11.5703125" style="247" customWidth="1"/>
    <col min="7944" max="7944" width="10.140625" style="247" customWidth="1"/>
    <col min="7945" max="7945" width="12.85546875" style="247" customWidth="1"/>
    <col min="7946" max="8192" width="9.140625" style="247"/>
    <col min="8193" max="8193" width="41.28515625" style="247" customWidth="1"/>
    <col min="8194" max="8194" width="0" style="247" hidden="1" customWidth="1"/>
    <col min="8195" max="8198" width="10.7109375" style="247" customWidth="1"/>
    <col min="8199" max="8199" width="11.5703125" style="247" customWidth="1"/>
    <col min="8200" max="8200" width="10.140625" style="247" customWidth="1"/>
    <col min="8201" max="8201" width="12.85546875" style="247" customWidth="1"/>
    <col min="8202" max="8448" width="9.140625" style="247"/>
    <col min="8449" max="8449" width="41.28515625" style="247" customWidth="1"/>
    <col min="8450" max="8450" width="0" style="247" hidden="1" customWidth="1"/>
    <col min="8451" max="8454" width="10.7109375" style="247" customWidth="1"/>
    <col min="8455" max="8455" width="11.5703125" style="247" customWidth="1"/>
    <col min="8456" max="8456" width="10.140625" style="247" customWidth="1"/>
    <col min="8457" max="8457" width="12.85546875" style="247" customWidth="1"/>
    <col min="8458" max="8704" width="9.140625" style="247"/>
    <col min="8705" max="8705" width="41.28515625" style="247" customWidth="1"/>
    <col min="8706" max="8706" width="0" style="247" hidden="1" customWidth="1"/>
    <col min="8707" max="8710" width="10.7109375" style="247" customWidth="1"/>
    <col min="8711" max="8711" width="11.5703125" style="247" customWidth="1"/>
    <col min="8712" max="8712" width="10.140625" style="247" customWidth="1"/>
    <col min="8713" max="8713" width="12.85546875" style="247" customWidth="1"/>
    <col min="8714" max="8960" width="9.140625" style="247"/>
    <col min="8961" max="8961" width="41.28515625" style="247" customWidth="1"/>
    <col min="8962" max="8962" width="0" style="247" hidden="1" customWidth="1"/>
    <col min="8963" max="8966" width="10.7109375" style="247" customWidth="1"/>
    <col min="8967" max="8967" width="11.5703125" style="247" customWidth="1"/>
    <col min="8968" max="8968" width="10.140625" style="247" customWidth="1"/>
    <col min="8969" max="8969" width="12.85546875" style="247" customWidth="1"/>
    <col min="8970" max="9216" width="9.140625" style="247"/>
    <col min="9217" max="9217" width="41.28515625" style="247" customWidth="1"/>
    <col min="9218" max="9218" width="0" style="247" hidden="1" customWidth="1"/>
    <col min="9219" max="9222" width="10.7109375" style="247" customWidth="1"/>
    <col min="9223" max="9223" width="11.5703125" style="247" customWidth="1"/>
    <col min="9224" max="9224" width="10.140625" style="247" customWidth="1"/>
    <col min="9225" max="9225" width="12.85546875" style="247" customWidth="1"/>
    <col min="9226" max="9472" width="9.140625" style="247"/>
    <col min="9473" max="9473" width="41.28515625" style="247" customWidth="1"/>
    <col min="9474" max="9474" width="0" style="247" hidden="1" customWidth="1"/>
    <col min="9475" max="9478" width="10.7109375" style="247" customWidth="1"/>
    <col min="9479" max="9479" width="11.5703125" style="247" customWidth="1"/>
    <col min="9480" max="9480" width="10.140625" style="247" customWidth="1"/>
    <col min="9481" max="9481" width="12.85546875" style="247" customWidth="1"/>
    <col min="9482" max="9728" width="9.140625" style="247"/>
    <col min="9729" max="9729" width="41.28515625" style="247" customWidth="1"/>
    <col min="9730" max="9730" width="0" style="247" hidden="1" customWidth="1"/>
    <col min="9731" max="9734" width="10.7109375" style="247" customWidth="1"/>
    <col min="9735" max="9735" width="11.5703125" style="247" customWidth="1"/>
    <col min="9736" max="9736" width="10.140625" style="247" customWidth="1"/>
    <col min="9737" max="9737" width="12.85546875" style="247" customWidth="1"/>
    <col min="9738" max="9984" width="9.140625" style="247"/>
    <col min="9985" max="9985" width="41.28515625" style="247" customWidth="1"/>
    <col min="9986" max="9986" width="0" style="247" hidden="1" customWidth="1"/>
    <col min="9987" max="9990" width="10.7109375" style="247" customWidth="1"/>
    <col min="9991" max="9991" width="11.5703125" style="247" customWidth="1"/>
    <col min="9992" max="9992" width="10.140625" style="247" customWidth="1"/>
    <col min="9993" max="9993" width="12.85546875" style="247" customWidth="1"/>
    <col min="9994" max="10240" width="9.140625" style="247"/>
    <col min="10241" max="10241" width="41.28515625" style="247" customWidth="1"/>
    <col min="10242" max="10242" width="0" style="247" hidden="1" customWidth="1"/>
    <col min="10243" max="10246" width="10.7109375" style="247" customWidth="1"/>
    <col min="10247" max="10247" width="11.5703125" style="247" customWidth="1"/>
    <col min="10248" max="10248" width="10.140625" style="247" customWidth="1"/>
    <col min="10249" max="10249" width="12.85546875" style="247" customWidth="1"/>
    <col min="10250" max="10496" width="9.140625" style="247"/>
    <col min="10497" max="10497" width="41.28515625" style="247" customWidth="1"/>
    <col min="10498" max="10498" width="0" style="247" hidden="1" customWidth="1"/>
    <col min="10499" max="10502" width="10.7109375" style="247" customWidth="1"/>
    <col min="10503" max="10503" width="11.5703125" style="247" customWidth="1"/>
    <col min="10504" max="10504" width="10.140625" style="247" customWidth="1"/>
    <col min="10505" max="10505" width="12.85546875" style="247" customWidth="1"/>
    <col min="10506" max="10752" width="9.140625" style="247"/>
    <col min="10753" max="10753" width="41.28515625" style="247" customWidth="1"/>
    <col min="10754" max="10754" width="0" style="247" hidden="1" customWidth="1"/>
    <col min="10755" max="10758" width="10.7109375" style="247" customWidth="1"/>
    <col min="10759" max="10759" width="11.5703125" style="247" customWidth="1"/>
    <col min="10760" max="10760" width="10.140625" style="247" customWidth="1"/>
    <col min="10761" max="10761" width="12.85546875" style="247" customWidth="1"/>
    <col min="10762" max="11008" width="9.140625" style="247"/>
    <col min="11009" max="11009" width="41.28515625" style="247" customWidth="1"/>
    <col min="11010" max="11010" width="0" style="247" hidden="1" customWidth="1"/>
    <col min="11011" max="11014" width="10.7109375" style="247" customWidth="1"/>
    <col min="11015" max="11015" width="11.5703125" style="247" customWidth="1"/>
    <col min="11016" max="11016" width="10.140625" style="247" customWidth="1"/>
    <col min="11017" max="11017" width="12.85546875" style="247" customWidth="1"/>
    <col min="11018" max="11264" width="9.140625" style="247"/>
    <col min="11265" max="11265" width="41.28515625" style="247" customWidth="1"/>
    <col min="11266" max="11266" width="0" style="247" hidden="1" customWidth="1"/>
    <col min="11267" max="11270" width="10.7109375" style="247" customWidth="1"/>
    <col min="11271" max="11271" width="11.5703125" style="247" customWidth="1"/>
    <col min="11272" max="11272" width="10.140625" style="247" customWidth="1"/>
    <col min="11273" max="11273" width="12.85546875" style="247" customWidth="1"/>
    <col min="11274" max="11520" width="9.140625" style="247"/>
    <col min="11521" max="11521" width="41.28515625" style="247" customWidth="1"/>
    <col min="11522" max="11522" width="0" style="247" hidden="1" customWidth="1"/>
    <col min="11523" max="11526" width="10.7109375" style="247" customWidth="1"/>
    <col min="11527" max="11527" width="11.5703125" style="247" customWidth="1"/>
    <col min="11528" max="11528" width="10.140625" style="247" customWidth="1"/>
    <col min="11529" max="11529" width="12.85546875" style="247" customWidth="1"/>
    <col min="11530" max="11776" width="9.140625" style="247"/>
    <col min="11777" max="11777" width="41.28515625" style="247" customWidth="1"/>
    <col min="11778" max="11778" width="0" style="247" hidden="1" customWidth="1"/>
    <col min="11779" max="11782" width="10.7109375" style="247" customWidth="1"/>
    <col min="11783" max="11783" width="11.5703125" style="247" customWidth="1"/>
    <col min="11784" max="11784" width="10.140625" style="247" customWidth="1"/>
    <col min="11785" max="11785" width="12.85546875" style="247" customWidth="1"/>
    <col min="11786" max="12032" width="9.140625" style="247"/>
    <col min="12033" max="12033" width="41.28515625" style="247" customWidth="1"/>
    <col min="12034" max="12034" width="0" style="247" hidden="1" customWidth="1"/>
    <col min="12035" max="12038" width="10.7109375" style="247" customWidth="1"/>
    <col min="12039" max="12039" width="11.5703125" style="247" customWidth="1"/>
    <col min="12040" max="12040" width="10.140625" style="247" customWidth="1"/>
    <col min="12041" max="12041" width="12.85546875" style="247" customWidth="1"/>
    <col min="12042" max="12288" width="9.140625" style="247"/>
    <col min="12289" max="12289" width="41.28515625" style="247" customWidth="1"/>
    <col min="12290" max="12290" width="0" style="247" hidden="1" customWidth="1"/>
    <col min="12291" max="12294" width="10.7109375" style="247" customWidth="1"/>
    <col min="12295" max="12295" width="11.5703125" style="247" customWidth="1"/>
    <col min="12296" max="12296" width="10.140625" style="247" customWidth="1"/>
    <col min="12297" max="12297" width="12.85546875" style="247" customWidth="1"/>
    <col min="12298" max="12544" width="9.140625" style="247"/>
    <col min="12545" max="12545" width="41.28515625" style="247" customWidth="1"/>
    <col min="12546" max="12546" width="0" style="247" hidden="1" customWidth="1"/>
    <col min="12547" max="12550" width="10.7109375" style="247" customWidth="1"/>
    <col min="12551" max="12551" width="11.5703125" style="247" customWidth="1"/>
    <col min="12552" max="12552" width="10.140625" style="247" customWidth="1"/>
    <col min="12553" max="12553" width="12.85546875" style="247" customWidth="1"/>
    <col min="12554" max="12800" width="9.140625" style="247"/>
    <col min="12801" max="12801" width="41.28515625" style="247" customWidth="1"/>
    <col min="12802" max="12802" width="0" style="247" hidden="1" customWidth="1"/>
    <col min="12803" max="12806" width="10.7109375" style="247" customWidth="1"/>
    <col min="12807" max="12807" width="11.5703125" style="247" customWidth="1"/>
    <col min="12808" max="12808" width="10.140625" style="247" customWidth="1"/>
    <col min="12809" max="12809" width="12.85546875" style="247" customWidth="1"/>
    <col min="12810" max="13056" width="9.140625" style="247"/>
    <col min="13057" max="13057" width="41.28515625" style="247" customWidth="1"/>
    <col min="13058" max="13058" width="0" style="247" hidden="1" customWidth="1"/>
    <col min="13059" max="13062" width="10.7109375" style="247" customWidth="1"/>
    <col min="13063" max="13063" width="11.5703125" style="247" customWidth="1"/>
    <col min="13064" max="13064" width="10.140625" style="247" customWidth="1"/>
    <col min="13065" max="13065" width="12.85546875" style="247" customWidth="1"/>
    <col min="13066" max="13312" width="9.140625" style="247"/>
    <col min="13313" max="13313" width="41.28515625" style="247" customWidth="1"/>
    <col min="13314" max="13314" width="0" style="247" hidden="1" customWidth="1"/>
    <col min="13315" max="13318" width="10.7109375" style="247" customWidth="1"/>
    <col min="13319" max="13319" width="11.5703125" style="247" customWidth="1"/>
    <col min="13320" max="13320" width="10.140625" style="247" customWidth="1"/>
    <col min="13321" max="13321" width="12.85546875" style="247" customWidth="1"/>
    <col min="13322" max="13568" width="9.140625" style="247"/>
    <col min="13569" max="13569" width="41.28515625" style="247" customWidth="1"/>
    <col min="13570" max="13570" width="0" style="247" hidden="1" customWidth="1"/>
    <col min="13571" max="13574" width="10.7109375" style="247" customWidth="1"/>
    <col min="13575" max="13575" width="11.5703125" style="247" customWidth="1"/>
    <col min="13576" max="13576" width="10.140625" style="247" customWidth="1"/>
    <col min="13577" max="13577" width="12.85546875" style="247" customWidth="1"/>
    <col min="13578" max="13824" width="9.140625" style="247"/>
    <col min="13825" max="13825" width="41.28515625" style="247" customWidth="1"/>
    <col min="13826" max="13826" width="0" style="247" hidden="1" customWidth="1"/>
    <col min="13827" max="13830" width="10.7109375" style="247" customWidth="1"/>
    <col min="13831" max="13831" width="11.5703125" style="247" customWidth="1"/>
    <col min="13832" max="13832" width="10.140625" style="247" customWidth="1"/>
    <col min="13833" max="13833" width="12.85546875" style="247" customWidth="1"/>
    <col min="13834" max="14080" width="9.140625" style="247"/>
    <col min="14081" max="14081" width="41.28515625" style="247" customWidth="1"/>
    <col min="14082" max="14082" width="0" style="247" hidden="1" customWidth="1"/>
    <col min="14083" max="14086" width="10.7109375" style="247" customWidth="1"/>
    <col min="14087" max="14087" width="11.5703125" style="247" customWidth="1"/>
    <col min="14088" max="14088" width="10.140625" style="247" customWidth="1"/>
    <col min="14089" max="14089" width="12.85546875" style="247" customWidth="1"/>
    <col min="14090" max="14336" width="9.140625" style="247"/>
    <col min="14337" max="14337" width="41.28515625" style="247" customWidth="1"/>
    <col min="14338" max="14338" width="0" style="247" hidden="1" customWidth="1"/>
    <col min="14339" max="14342" width="10.7109375" style="247" customWidth="1"/>
    <col min="14343" max="14343" width="11.5703125" style="247" customWidth="1"/>
    <col min="14344" max="14344" width="10.140625" style="247" customWidth="1"/>
    <col min="14345" max="14345" width="12.85546875" style="247" customWidth="1"/>
    <col min="14346" max="14592" width="9.140625" style="247"/>
    <col min="14593" max="14593" width="41.28515625" style="247" customWidth="1"/>
    <col min="14594" max="14594" width="0" style="247" hidden="1" customWidth="1"/>
    <col min="14595" max="14598" width="10.7109375" style="247" customWidth="1"/>
    <col min="14599" max="14599" width="11.5703125" style="247" customWidth="1"/>
    <col min="14600" max="14600" width="10.140625" style="247" customWidth="1"/>
    <col min="14601" max="14601" width="12.85546875" style="247" customWidth="1"/>
    <col min="14602" max="14848" width="9.140625" style="247"/>
    <col min="14849" max="14849" width="41.28515625" style="247" customWidth="1"/>
    <col min="14850" max="14850" width="0" style="247" hidden="1" customWidth="1"/>
    <col min="14851" max="14854" width="10.7109375" style="247" customWidth="1"/>
    <col min="14855" max="14855" width="11.5703125" style="247" customWidth="1"/>
    <col min="14856" max="14856" width="10.140625" style="247" customWidth="1"/>
    <col min="14857" max="14857" width="12.85546875" style="247" customWidth="1"/>
    <col min="14858" max="15104" width="9.140625" style="247"/>
    <col min="15105" max="15105" width="41.28515625" style="247" customWidth="1"/>
    <col min="15106" max="15106" width="0" style="247" hidden="1" customWidth="1"/>
    <col min="15107" max="15110" width="10.7109375" style="247" customWidth="1"/>
    <col min="15111" max="15111" width="11.5703125" style="247" customWidth="1"/>
    <col min="15112" max="15112" width="10.140625" style="247" customWidth="1"/>
    <col min="15113" max="15113" width="12.85546875" style="247" customWidth="1"/>
    <col min="15114" max="15360" width="9.140625" style="247"/>
    <col min="15361" max="15361" width="41.28515625" style="247" customWidth="1"/>
    <col min="15362" max="15362" width="0" style="247" hidden="1" customWidth="1"/>
    <col min="15363" max="15366" width="10.7109375" style="247" customWidth="1"/>
    <col min="15367" max="15367" width="11.5703125" style="247" customWidth="1"/>
    <col min="15368" max="15368" width="10.140625" style="247" customWidth="1"/>
    <col min="15369" max="15369" width="12.85546875" style="247" customWidth="1"/>
    <col min="15370" max="15616" width="9.140625" style="247"/>
    <col min="15617" max="15617" width="41.28515625" style="247" customWidth="1"/>
    <col min="15618" max="15618" width="0" style="247" hidden="1" customWidth="1"/>
    <col min="15619" max="15622" width="10.7109375" style="247" customWidth="1"/>
    <col min="15623" max="15623" width="11.5703125" style="247" customWidth="1"/>
    <col min="15624" max="15624" width="10.140625" style="247" customWidth="1"/>
    <col min="15625" max="15625" width="12.85546875" style="247" customWidth="1"/>
    <col min="15626" max="15872" width="9.140625" style="247"/>
    <col min="15873" max="15873" width="41.28515625" style="247" customWidth="1"/>
    <col min="15874" max="15874" width="0" style="247" hidden="1" customWidth="1"/>
    <col min="15875" max="15878" width="10.7109375" style="247" customWidth="1"/>
    <col min="15879" max="15879" width="11.5703125" style="247" customWidth="1"/>
    <col min="15880" max="15880" width="10.140625" style="247" customWidth="1"/>
    <col min="15881" max="15881" width="12.85546875" style="247" customWidth="1"/>
    <col min="15882" max="16128" width="9.140625" style="247"/>
    <col min="16129" max="16129" width="41.28515625" style="247" customWidth="1"/>
    <col min="16130" max="16130" width="0" style="247" hidden="1" customWidth="1"/>
    <col min="16131" max="16134" width="10.7109375" style="247" customWidth="1"/>
    <col min="16135" max="16135" width="11.5703125" style="247" customWidth="1"/>
    <col min="16136" max="16136" width="10.140625" style="247" customWidth="1"/>
    <col min="16137" max="16137" width="12.85546875" style="247" customWidth="1"/>
    <col min="16138" max="16384" width="9.140625" style="247"/>
  </cols>
  <sheetData>
    <row r="1" spans="1:9" x14ac:dyDescent="0.2">
      <c r="A1" s="618" t="s">
        <v>685</v>
      </c>
      <c r="B1" s="618"/>
      <c r="C1" s="618"/>
      <c r="D1" s="618"/>
      <c r="E1" s="618"/>
      <c r="F1" s="618"/>
      <c r="G1" s="618"/>
      <c r="H1" s="618"/>
      <c r="I1" s="618"/>
    </row>
    <row r="2" spans="1:9" ht="12" customHeight="1" x14ac:dyDescent="0.2">
      <c r="A2" s="589" t="s">
        <v>376</v>
      </c>
      <c r="B2" s="589"/>
      <c r="C2" s="589"/>
      <c r="D2" s="589"/>
      <c r="E2" s="589"/>
      <c r="F2" s="589"/>
      <c r="G2" s="589"/>
      <c r="H2" s="589"/>
      <c r="I2" s="589"/>
    </row>
    <row r="3" spans="1:9" x14ac:dyDescent="0.2">
      <c r="A3" s="600" t="s">
        <v>66</v>
      </c>
      <c r="B3" s="600"/>
      <c r="C3" s="600"/>
      <c r="D3" s="600"/>
      <c r="E3" s="600"/>
      <c r="F3" s="600"/>
      <c r="G3" s="600"/>
      <c r="H3" s="600"/>
      <c r="I3" s="600"/>
    </row>
    <row r="4" spans="1:9" ht="12" customHeight="1" x14ac:dyDescent="0.2">
      <c r="I4" s="307" t="s">
        <v>3</v>
      </c>
    </row>
    <row r="5" spans="1:9" ht="14.25" customHeight="1" x14ac:dyDescent="0.2">
      <c r="A5" s="588" t="s">
        <v>4</v>
      </c>
      <c r="B5" s="588"/>
      <c r="C5" s="588" t="s">
        <v>610</v>
      </c>
      <c r="D5" s="588"/>
      <c r="E5" s="588"/>
      <c r="F5" s="588"/>
      <c r="G5" s="588"/>
      <c r="H5" s="588"/>
      <c r="I5" s="595" t="s">
        <v>611</v>
      </c>
    </row>
    <row r="6" spans="1:9" ht="17.25" customHeight="1" x14ac:dyDescent="0.2">
      <c r="A6" s="588"/>
      <c r="B6" s="588"/>
      <c r="C6" s="316" t="s">
        <v>634</v>
      </c>
      <c r="D6" s="316" t="s">
        <v>635</v>
      </c>
      <c r="E6" s="316" t="s">
        <v>368</v>
      </c>
      <c r="F6" s="316" t="s">
        <v>636</v>
      </c>
      <c r="G6" s="306" t="s">
        <v>637</v>
      </c>
      <c r="H6" s="306" t="s">
        <v>638</v>
      </c>
      <c r="I6" s="597"/>
    </row>
    <row r="7" spans="1:9" x14ac:dyDescent="0.2">
      <c r="A7" s="601" t="s">
        <v>198</v>
      </c>
      <c r="B7" s="601"/>
      <c r="C7" s="100">
        <f t="shared" ref="C7:H7" si="0">C8+C13+C14</f>
        <v>65269</v>
      </c>
      <c r="D7" s="100">
        <f t="shared" si="0"/>
        <v>6386</v>
      </c>
      <c r="E7" s="100">
        <f t="shared" si="0"/>
        <v>5369</v>
      </c>
      <c r="F7" s="100">
        <f t="shared" si="0"/>
        <v>0</v>
      </c>
      <c r="G7" s="100">
        <f t="shared" si="0"/>
        <v>0</v>
      </c>
      <c r="H7" s="100">
        <f t="shared" si="0"/>
        <v>67375</v>
      </c>
      <c r="I7" s="100">
        <f>SUM(C7:H7)</f>
        <v>144399</v>
      </c>
    </row>
    <row r="8" spans="1:9" x14ac:dyDescent="0.2">
      <c r="A8" s="601" t="s">
        <v>94</v>
      </c>
      <c r="B8" s="601"/>
      <c r="C8" s="100">
        <f t="shared" ref="C8:H8" si="1">SUM(C9:C12)</f>
        <v>65269</v>
      </c>
      <c r="D8" s="100">
        <f t="shared" si="1"/>
        <v>6386</v>
      </c>
      <c r="E8" s="100">
        <f t="shared" si="1"/>
        <v>5369</v>
      </c>
      <c r="F8" s="100">
        <f t="shared" si="1"/>
        <v>0</v>
      </c>
      <c r="G8" s="100">
        <f t="shared" si="1"/>
        <v>0</v>
      </c>
      <c r="H8" s="100">
        <f t="shared" si="1"/>
        <v>67375</v>
      </c>
      <c r="I8" s="100">
        <f>SUM(C8:H8)</f>
        <v>144399</v>
      </c>
    </row>
    <row r="9" spans="1:9" x14ac:dyDescent="0.2">
      <c r="A9" s="602" t="s">
        <v>77</v>
      </c>
      <c r="B9" s="602"/>
      <c r="C9" s="191"/>
      <c r="D9" s="191"/>
      <c r="E9" s="191"/>
      <c r="F9" s="191"/>
      <c r="G9" s="191"/>
      <c r="H9" s="191"/>
      <c r="I9" s="191"/>
    </row>
    <row r="10" spans="1:9" x14ac:dyDescent="0.2">
      <c r="A10" s="603" t="s">
        <v>78</v>
      </c>
      <c r="B10" s="603"/>
      <c r="C10" s="191">
        <v>65269</v>
      </c>
      <c r="D10" s="191">
        <v>6386</v>
      </c>
      <c r="E10" s="191">
        <v>5369</v>
      </c>
      <c r="F10" s="191"/>
      <c r="G10" s="191"/>
      <c r="H10" s="191">
        <v>67375</v>
      </c>
      <c r="I10" s="191">
        <f>SUM(C10:H10)</f>
        <v>144399</v>
      </c>
    </row>
    <row r="11" spans="1:9" x14ac:dyDescent="0.2">
      <c r="A11" s="602" t="s">
        <v>85</v>
      </c>
      <c r="B11" s="602"/>
      <c r="C11" s="191"/>
      <c r="D11" s="191"/>
      <c r="E11" s="191"/>
      <c r="F11" s="191"/>
      <c r="G11" s="191"/>
      <c r="H11" s="191"/>
      <c r="I11" s="191"/>
    </row>
    <row r="12" spans="1:9" x14ac:dyDescent="0.2">
      <c r="A12" s="602" t="s">
        <v>97</v>
      </c>
      <c r="B12" s="602"/>
      <c r="C12" s="191"/>
      <c r="D12" s="191"/>
      <c r="E12" s="191"/>
      <c r="F12" s="191"/>
      <c r="G12" s="191"/>
      <c r="H12" s="191"/>
      <c r="I12" s="191"/>
    </row>
    <row r="13" spans="1:9" x14ac:dyDescent="0.2">
      <c r="A13" s="598" t="s">
        <v>106</v>
      </c>
      <c r="B13" s="598"/>
      <c r="C13" s="191"/>
      <c r="D13" s="191"/>
      <c r="E13" s="191"/>
      <c r="F13" s="191"/>
      <c r="G13" s="191"/>
      <c r="H13" s="191"/>
      <c r="I13" s="191"/>
    </row>
    <row r="14" spans="1:9" x14ac:dyDescent="0.2">
      <c r="A14" s="605" t="s">
        <v>95</v>
      </c>
      <c r="B14" s="605"/>
      <c r="C14" s="191"/>
      <c r="D14" s="191"/>
      <c r="E14" s="191"/>
      <c r="F14" s="191"/>
      <c r="G14" s="191"/>
      <c r="H14" s="191"/>
      <c r="I14" s="191"/>
    </row>
    <row r="15" spans="1:9" ht="12.75" customHeight="1" x14ac:dyDescent="0.2">
      <c r="A15" s="606"/>
      <c r="B15" s="606"/>
      <c r="C15" s="227"/>
      <c r="D15" s="227"/>
      <c r="E15" s="227"/>
      <c r="F15" s="227"/>
      <c r="G15" s="191"/>
      <c r="H15" s="227"/>
      <c r="I15" s="227"/>
    </row>
    <row r="16" spans="1:9" x14ac:dyDescent="0.2">
      <c r="A16" s="604" t="s">
        <v>203</v>
      </c>
      <c r="B16" s="604"/>
      <c r="C16" s="192"/>
      <c r="D16" s="192"/>
      <c r="E16" s="192"/>
      <c r="F16" s="192"/>
      <c r="G16" s="191"/>
      <c r="H16" s="191"/>
      <c r="I16" s="191"/>
    </row>
    <row r="17" spans="1:9" x14ac:dyDescent="0.2">
      <c r="A17" s="604" t="s">
        <v>91</v>
      </c>
      <c r="B17" s="604"/>
      <c r="C17" s="192"/>
      <c r="D17" s="192"/>
      <c r="E17" s="192"/>
      <c r="F17" s="192"/>
      <c r="G17" s="191"/>
      <c r="H17" s="191"/>
      <c r="I17" s="191"/>
    </row>
    <row r="18" spans="1:9" x14ac:dyDescent="0.2">
      <c r="A18" s="607" t="s">
        <v>79</v>
      </c>
      <c r="B18" s="607"/>
      <c r="C18" s="226"/>
      <c r="D18" s="226"/>
      <c r="E18" s="226"/>
      <c r="F18" s="226"/>
      <c r="G18" s="191"/>
      <c r="H18" s="191"/>
      <c r="I18" s="191"/>
    </row>
    <row r="19" spans="1:9" x14ac:dyDescent="0.2">
      <c r="A19" s="608" t="s">
        <v>83</v>
      </c>
      <c r="B19" s="608"/>
      <c r="C19" s="226"/>
      <c r="D19" s="226"/>
      <c r="E19" s="226"/>
      <c r="F19" s="226"/>
      <c r="G19" s="191"/>
      <c r="H19" s="191"/>
      <c r="I19" s="191"/>
    </row>
    <row r="20" spans="1:9" x14ac:dyDescent="0.2">
      <c r="A20" s="609" t="s">
        <v>80</v>
      </c>
      <c r="B20" s="610"/>
      <c r="C20" s="226"/>
      <c r="D20" s="226"/>
      <c r="E20" s="226"/>
      <c r="F20" s="226"/>
      <c r="G20" s="191"/>
      <c r="H20" s="191"/>
      <c r="I20" s="191"/>
    </row>
    <row r="21" spans="1:9" x14ac:dyDescent="0.2">
      <c r="A21" s="609" t="s">
        <v>81</v>
      </c>
      <c r="B21" s="610"/>
      <c r="C21" s="226"/>
      <c r="D21" s="226"/>
      <c r="E21" s="226"/>
      <c r="F21" s="226"/>
      <c r="G21" s="191"/>
      <c r="H21" s="191"/>
      <c r="I21" s="191"/>
    </row>
    <row r="22" spans="1:9" x14ac:dyDescent="0.2">
      <c r="A22" s="611" t="s">
        <v>92</v>
      </c>
      <c r="B22" s="612"/>
      <c r="C22" s="191"/>
      <c r="D22" s="191"/>
      <c r="E22" s="191"/>
      <c r="F22" s="191"/>
      <c r="G22" s="191"/>
      <c r="H22" s="191"/>
      <c r="I22" s="191"/>
    </row>
    <row r="23" spans="1:9" ht="14.25" customHeight="1" x14ac:dyDescent="0.2">
      <c r="A23" s="605" t="s">
        <v>110</v>
      </c>
      <c r="B23" s="605"/>
      <c r="C23" s="227"/>
      <c r="D23" s="227"/>
      <c r="E23" s="227"/>
      <c r="F23" s="227"/>
      <c r="G23" s="191"/>
      <c r="H23" s="191"/>
      <c r="I23" s="191"/>
    </row>
    <row r="24" spans="1:9" ht="13.5" customHeight="1" x14ac:dyDescent="0.2">
      <c r="A24" s="613"/>
      <c r="B24" s="614"/>
      <c r="C24" s="227"/>
      <c r="D24" s="227"/>
      <c r="E24" s="227"/>
      <c r="F24" s="227"/>
      <c r="G24" s="191"/>
      <c r="H24" s="191"/>
      <c r="I24" s="191"/>
    </row>
    <row r="25" spans="1:9" ht="13.5" customHeight="1" x14ac:dyDescent="0.2">
      <c r="A25" s="309" t="s">
        <v>186</v>
      </c>
      <c r="B25" s="312"/>
      <c r="C25" s="227"/>
      <c r="D25" s="227"/>
      <c r="E25" s="227"/>
      <c r="F25" s="227"/>
      <c r="G25" s="191"/>
      <c r="H25" s="191"/>
      <c r="I25" s="191"/>
    </row>
    <row r="26" spans="1:9" ht="13.5" customHeight="1" x14ac:dyDescent="0.2">
      <c r="A26" s="311" t="s">
        <v>187</v>
      </c>
      <c r="B26" s="312"/>
      <c r="C26" s="227"/>
      <c r="D26" s="227"/>
      <c r="E26" s="227"/>
      <c r="F26" s="227"/>
      <c r="G26" s="191"/>
      <c r="H26" s="191"/>
      <c r="I26" s="191"/>
    </row>
    <row r="27" spans="1:9" ht="13.5" customHeight="1" x14ac:dyDescent="0.2">
      <c r="A27" s="311" t="s">
        <v>182</v>
      </c>
      <c r="B27" s="312"/>
      <c r="C27" s="227"/>
      <c r="D27" s="227"/>
      <c r="E27" s="227"/>
      <c r="F27" s="227"/>
      <c r="G27" s="191"/>
      <c r="H27" s="191"/>
      <c r="I27" s="191"/>
    </row>
    <row r="28" spans="1:9" ht="13.5" customHeight="1" x14ac:dyDescent="0.2">
      <c r="A28" s="311"/>
      <c r="B28" s="312"/>
      <c r="C28" s="227"/>
      <c r="D28" s="227"/>
      <c r="E28" s="227"/>
      <c r="F28" s="227"/>
      <c r="G28" s="191"/>
      <c r="H28" s="191"/>
      <c r="I28" s="191"/>
    </row>
    <row r="29" spans="1:9" x14ac:dyDescent="0.2">
      <c r="A29" s="604" t="s">
        <v>188</v>
      </c>
      <c r="B29" s="604"/>
      <c r="C29" s="228">
        <f>C7+C16+C25</f>
        <v>65269</v>
      </c>
      <c r="D29" s="228">
        <f t="shared" ref="D29:I29" si="2">D7+D16+D25</f>
        <v>6386</v>
      </c>
      <c r="E29" s="228">
        <f t="shared" si="2"/>
        <v>5369</v>
      </c>
      <c r="F29" s="228">
        <f t="shared" si="2"/>
        <v>0</v>
      </c>
      <c r="G29" s="228">
        <f t="shared" si="2"/>
        <v>0</v>
      </c>
      <c r="H29" s="228">
        <f t="shared" si="2"/>
        <v>67375</v>
      </c>
      <c r="I29" s="228">
        <f t="shared" si="2"/>
        <v>144399</v>
      </c>
    </row>
    <row r="30" spans="1:9" x14ac:dyDescent="0.2">
      <c r="A30" s="311"/>
      <c r="B30" s="310"/>
      <c r="C30" s="229"/>
      <c r="D30" s="229"/>
      <c r="E30" s="229"/>
      <c r="F30" s="229"/>
      <c r="G30" s="192"/>
      <c r="H30" s="192"/>
      <c r="I30" s="192"/>
    </row>
    <row r="31" spans="1:9" x14ac:dyDescent="0.2">
      <c r="A31" s="309" t="s">
        <v>235</v>
      </c>
      <c r="B31" s="310"/>
      <c r="C31" s="229"/>
      <c r="D31" s="229"/>
      <c r="E31" s="229"/>
      <c r="F31" s="229"/>
      <c r="G31" s="192"/>
      <c r="H31" s="192"/>
      <c r="I31" s="192"/>
    </row>
    <row r="32" spans="1:9" x14ac:dyDescent="0.2">
      <c r="A32" s="309" t="s">
        <v>220</v>
      </c>
      <c r="B32" s="310"/>
      <c r="C32" s="229"/>
      <c r="D32" s="229"/>
      <c r="E32" s="229"/>
      <c r="F32" s="229"/>
      <c r="G32" s="192"/>
      <c r="H32" s="192"/>
      <c r="I32" s="192"/>
    </row>
    <row r="33" spans="1:9" x14ac:dyDescent="0.2">
      <c r="A33" s="311" t="s">
        <v>227</v>
      </c>
      <c r="B33" s="310"/>
      <c r="C33" s="229"/>
      <c r="D33" s="229"/>
      <c r="E33" s="229"/>
      <c r="F33" s="229"/>
      <c r="G33" s="192"/>
      <c r="H33" s="192"/>
      <c r="I33" s="192"/>
    </row>
    <row r="34" spans="1:9" x14ac:dyDescent="0.2">
      <c r="A34" s="311" t="s">
        <v>236</v>
      </c>
      <c r="B34" s="310"/>
      <c r="C34" s="229"/>
      <c r="D34" s="229"/>
      <c r="E34" s="229"/>
      <c r="F34" s="229"/>
      <c r="G34" s="192"/>
      <c r="H34" s="192"/>
      <c r="I34" s="192"/>
    </row>
    <row r="35" spans="1:9" ht="22.5" customHeight="1" x14ac:dyDescent="0.2">
      <c r="A35" s="615" t="s">
        <v>229</v>
      </c>
      <c r="B35" s="616"/>
      <c r="C35" s="230"/>
      <c r="D35" s="230"/>
      <c r="E35" s="230"/>
      <c r="F35" s="230"/>
      <c r="G35" s="191"/>
      <c r="H35" s="191"/>
      <c r="I35" s="191"/>
    </row>
    <row r="36" spans="1:9" ht="12.75" customHeight="1" x14ac:dyDescent="0.2">
      <c r="A36" s="617" t="s">
        <v>238</v>
      </c>
      <c r="B36" s="617"/>
      <c r="C36" s="192"/>
      <c r="D36" s="192"/>
      <c r="E36" s="192"/>
      <c r="F36" s="192"/>
      <c r="G36" s="100"/>
      <c r="H36" s="100"/>
      <c r="I36" s="100"/>
    </row>
    <row r="37" spans="1:9" x14ac:dyDescent="0.2">
      <c r="A37" s="602" t="s">
        <v>43</v>
      </c>
      <c r="B37" s="602"/>
      <c r="C37" s="191"/>
      <c r="D37" s="191"/>
      <c r="E37" s="191"/>
      <c r="F37" s="191"/>
      <c r="G37" s="191"/>
      <c r="H37" s="191"/>
      <c r="I37" s="191"/>
    </row>
    <row r="38" spans="1:9" x14ac:dyDescent="0.2">
      <c r="A38" s="602" t="s">
        <v>44</v>
      </c>
      <c r="B38" s="602"/>
      <c r="C38" s="191"/>
      <c r="D38" s="191"/>
      <c r="E38" s="191"/>
      <c r="F38" s="191"/>
      <c r="G38" s="191"/>
      <c r="H38" s="191"/>
      <c r="I38" s="191"/>
    </row>
    <row r="39" spans="1:9" ht="12.75" customHeight="1" x14ac:dyDescent="0.2">
      <c r="A39" s="617" t="s">
        <v>237</v>
      </c>
      <c r="B39" s="617"/>
      <c r="C39" s="192"/>
      <c r="D39" s="192"/>
      <c r="E39" s="192"/>
      <c r="F39" s="192"/>
      <c r="G39" s="192"/>
      <c r="H39" s="192"/>
      <c r="I39" s="192"/>
    </row>
    <row r="40" spans="1:9" x14ac:dyDescent="0.2">
      <c r="A40" s="602" t="s">
        <v>45</v>
      </c>
      <c r="B40" s="602"/>
      <c r="C40" s="227"/>
      <c r="D40" s="227"/>
      <c r="E40" s="227"/>
      <c r="F40" s="227"/>
      <c r="G40" s="191"/>
      <c r="H40" s="191"/>
      <c r="I40" s="191"/>
    </row>
    <row r="41" spans="1:9" x14ac:dyDescent="0.2">
      <c r="A41" s="602" t="s">
        <v>46</v>
      </c>
      <c r="B41" s="602"/>
      <c r="C41" s="227"/>
      <c r="D41" s="227"/>
      <c r="E41" s="227"/>
      <c r="F41" s="227"/>
      <c r="G41" s="192"/>
      <c r="H41" s="192"/>
      <c r="I41" s="192"/>
    </row>
    <row r="42" spans="1:9" ht="24.75" customHeight="1" x14ac:dyDescent="0.2">
      <c r="A42" s="615" t="s">
        <v>239</v>
      </c>
      <c r="B42" s="616"/>
      <c r="C42" s="191"/>
      <c r="D42" s="191"/>
      <c r="E42" s="191"/>
      <c r="F42" s="191"/>
      <c r="G42" s="191"/>
      <c r="H42" s="191"/>
      <c r="I42" s="191"/>
    </row>
    <row r="43" spans="1:9" ht="12.75" customHeight="1" x14ac:dyDescent="0.2">
      <c r="A43" s="313" t="s">
        <v>240</v>
      </c>
      <c r="B43" s="314"/>
      <c r="C43" s="191"/>
      <c r="D43" s="191"/>
      <c r="E43" s="191"/>
      <c r="F43" s="191"/>
      <c r="G43" s="191"/>
      <c r="H43" s="191"/>
      <c r="I43" s="191"/>
    </row>
    <row r="44" spans="1:9" ht="12.75" customHeight="1" x14ac:dyDescent="0.2">
      <c r="A44" s="262" t="s">
        <v>227</v>
      </c>
      <c r="B44" s="314"/>
      <c r="C44" s="191"/>
      <c r="D44" s="191"/>
      <c r="E44" s="191"/>
      <c r="F44" s="191"/>
      <c r="G44" s="191"/>
      <c r="H44" s="191"/>
      <c r="I44" s="191"/>
    </row>
    <row r="45" spans="1:9" ht="12.75" customHeight="1" x14ac:dyDescent="0.2">
      <c r="A45" s="262" t="s">
        <v>236</v>
      </c>
      <c r="B45" s="314"/>
      <c r="C45" s="191"/>
      <c r="D45" s="191"/>
      <c r="E45" s="191"/>
      <c r="F45" s="191"/>
      <c r="G45" s="191"/>
      <c r="H45" s="191"/>
      <c r="I45" s="191"/>
    </row>
    <row r="46" spans="1:9" ht="12.75" customHeight="1" x14ac:dyDescent="0.2">
      <c r="A46" s="313"/>
      <c r="B46" s="314"/>
      <c r="C46" s="191"/>
      <c r="D46" s="191"/>
      <c r="E46" s="191"/>
      <c r="F46" s="191"/>
      <c r="G46" s="191"/>
      <c r="H46" s="191"/>
      <c r="I46" s="191"/>
    </row>
    <row r="47" spans="1:9" x14ac:dyDescent="0.2">
      <c r="A47" s="604" t="s">
        <v>204</v>
      </c>
      <c r="B47" s="604"/>
      <c r="C47" s="192">
        <f>C29+C31</f>
        <v>65269</v>
      </c>
      <c r="D47" s="192">
        <f t="shared" ref="D47:I47" si="3">D29+D31</f>
        <v>6386</v>
      </c>
      <c r="E47" s="192">
        <f t="shared" si="3"/>
        <v>5369</v>
      </c>
      <c r="F47" s="192">
        <f t="shared" si="3"/>
        <v>0</v>
      </c>
      <c r="G47" s="192">
        <f t="shared" si="3"/>
        <v>0</v>
      </c>
      <c r="H47" s="192">
        <f t="shared" si="3"/>
        <v>67375</v>
      </c>
      <c r="I47" s="192">
        <f t="shared" si="3"/>
        <v>144399</v>
      </c>
    </row>
    <row r="48" spans="1:9" x14ac:dyDescent="0.2">
      <c r="A48" s="263"/>
      <c r="B48" s="263"/>
      <c r="C48" s="270"/>
      <c r="D48" s="270"/>
      <c r="E48" s="270"/>
      <c r="F48" s="270"/>
      <c r="G48" s="270"/>
      <c r="H48" s="270"/>
      <c r="I48" s="270"/>
    </row>
    <row r="49" spans="1:9" x14ac:dyDescent="0.2">
      <c r="A49" s="309" t="s">
        <v>62</v>
      </c>
      <c r="B49" s="318"/>
      <c r="C49" s="191"/>
      <c r="D49" s="191"/>
      <c r="E49" s="191"/>
      <c r="F49" s="191"/>
      <c r="G49" s="191"/>
      <c r="H49" s="191"/>
      <c r="I49" s="191">
        <f>'[2]3.1_iskola'!H51-'[2]2.12_iskola'!I47</f>
        <v>434251</v>
      </c>
    </row>
    <row r="50" spans="1:9" x14ac:dyDescent="0.2">
      <c r="A50" s="263"/>
      <c r="B50" s="263"/>
      <c r="C50" s="270"/>
      <c r="D50" s="270"/>
      <c r="E50" s="270"/>
      <c r="F50" s="270"/>
      <c r="G50" s="270"/>
      <c r="H50" s="270"/>
      <c r="I50" s="270"/>
    </row>
    <row r="51" spans="1:9" x14ac:dyDescent="0.2">
      <c r="A51" s="309" t="s">
        <v>134</v>
      </c>
      <c r="B51" s="318"/>
      <c r="C51" s="192">
        <f>C47+C49</f>
        <v>65269</v>
      </c>
      <c r="D51" s="192">
        <f t="shared" ref="D51:I51" si="4">D47+D49</f>
        <v>6386</v>
      </c>
      <c r="E51" s="192">
        <f t="shared" si="4"/>
        <v>5369</v>
      </c>
      <c r="F51" s="192">
        <f t="shared" si="4"/>
        <v>0</v>
      </c>
      <c r="G51" s="192">
        <f t="shared" si="4"/>
        <v>0</v>
      </c>
      <c r="H51" s="192">
        <f t="shared" si="4"/>
        <v>67375</v>
      </c>
      <c r="I51" s="192">
        <f t="shared" si="4"/>
        <v>578650</v>
      </c>
    </row>
  </sheetData>
  <mergeCells count="34">
    <mergeCell ref="A13:B13"/>
    <mergeCell ref="A1:I1"/>
    <mergeCell ref="A3:I3"/>
    <mergeCell ref="A5:B6"/>
    <mergeCell ref="C5:H5"/>
    <mergeCell ref="I5:I6"/>
    <mergeCell ref="A7:B7"/>
    <mergeCell ref="A8:B8"/>
    <mergeCell ref="A9:B9"/>
    <mergeCell ref="A10:B10"/>
    <mergeCell ref="A11:B11"/>
    <mergeCell ref="A12:B12"/>
    <mergeCell ref="A2:I2"/>
    <mergeCell ref="A29:B29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41:B41"/>
    <mergeCell ref="A42:B42"/>
    <mergeCell ref="A47:B47"/>
    <mergeCell ref="A35:B35"/>
    <mergeCell ref="A36:B36"/>
    <mergeCell ref="A37:B37"/>
    <mergeCell ref="A38:B38"/>
    <mergeCell ref="A39:B39"/>
    <mergeCell ref="A40:B40"/>
  </mergeCells>
  <pageMargins left="0.25" right="0.25" top="0.75" bottom="0.75" header="0.3" footer="0.3"/>
  <pageSetup paperSize="9" scale="8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43" workbookViewId="0">
      <selection activeCell="C7" sqref="C7:F51"/>
    </sheetView>
  </sheetViews>
  <sheetFormatPr defaultRowHeight="12.75" x14ac:dyDescent="0.2"/>
  <cols>
    <col min="1" max="1" width="41.28515625" style="247" customWidth="1"/>
    <col min="2" max="2" width="10" style="247" hidden="1" customWidth="1"/>
    <col min="3" max="3" width="10.7109375" style="247" customWidth="1"/>
    <col min="4" max="4" width="11.5703125" style="247" customWidth="1"/>
    <col min="5" max="5" width="10.140625" style="247" customWidth="1"/>
    <col min="6" max="6" width="12.85546875" style="247" customWidth="1"/>
    <col min="7" max="256" width="9.140625" style="247"/>
    <col min="257" max="257" width="41.28515625" style="247" customWidth="1"/>
    <col min="258" max="258" width="0" style="247" hidden="1" customWidth="1"/>
    <col min="259" max="259" width="10.7109375" style="247" customWidth="1"/>
    <col min="260" max="260" width="11.5703125" style="247" customWidth="1"/>
    <col min="261" max="261" width="10.140625" style="247" customWidth="1"/>
    <col min="262" max="262" width="12.85546875" style="247" customWidth="1"/>
    <col min="263" max="512" width="9.140625" style="247"/>
    <col min="513" max="513" width="41.28515625" style="247" customWidth="1"/>
    <col min="514" max="514" width="0" style="247" hidden="1" customWidth="1"/>
    <col min="515" max="515" width="10.7109375" style="247" customWidth="1"/>
    <col min="516" max="516" width="11.5703125" style="247" customWidth="1"/>
    <col min="517" max="517" width="10.140625" style="247" customWidth="1"/>
    <col min="518" max="518" width="12.85546875" style="247" customWidth="1"/>
    <col min="519" max="768" width="9.140625" style="247"/>
    <col min="769" max="769" width="41.28515625" style="247" customWidth="1"/>
    <col min="770" max="770" width="0" style="247" hidden="1" customWidth="1"/>
    <col min="771" max="771" width="10.7109375" style="247" customWidth="1"/>
    <col min="772" max="772" width="11.5703125" style="247" customWidth="1"/>
    <col min="773" max="773" width="10.140625" style="247" customWidth="1"/>
    <col min="774" max="774" width="12.85546875" style="247" customWidth="1"/>
    <col min="775" max="1024" width="9.140625" style="247"/>
    <col min="1025" max="1025" width="41.28515625" style="247" customWidth="1"/>
    <col min="1026" max="1026" width="0" style="247" hidden="1" customWidth="1"/>
    <col min="1027" max="1027" width="10.7109375" style="247" customWidth="1"/>
    <col min="1028" max="1028" width="11.5703125" style="247" customWidth="1"/>
    <col min="1029" max="1029" width="10.140625" style="247" customWidth="1"/>
    <col min="1030" max="1030" width="12.85546875" style="247" customWidth="1"/>
    <col min="1031" max="1280" width="9.140625" style="247"/>
    <col min="1281" max="1281" width="41.28515625" style="247" customWidth="1"/>
    <col min="1282" max="1282" width="0" style="247" hidden="1" customWidth="1"/>
    <col min="1283" max="1283" width="10.7109375" style="247" customWidth="1"/>
    <col min="1284" max="1284" width="11.5703125" style="247" customWidth="1"/>
    <col min="1285" max="1285" width="10.140625" style="247" customWidth="1"/>
    <col min="1286" max="1286" width="12.85546875" style="247" customWidth="1"/>
    <col min="1287" max="1536" width="9.140625" style="247"/>
    <col min="1537" max="1537" width="41.28515625" style="247" customWidth="1"/>
    <col min="1538" max="1538" width="0" style="247" hidden="1" customWidth="1"/>
    <col min="1539" max="1539" width="10.7109375" style="247" customWidth="1"/>
    <col min="1540" max="1540" width="11.5703125" style="247" customWidth="1"/>
    <col min="1541" max="1541" width="10.140625" style="247" customWidth="1"/>
    <col min="1542" max="1542" width="12.85546875" style="247" customWidth="1"/>
    <col min="1543" max="1792" width="9.140625" style="247"/>
    <col min="1793" max="1793" width="41.28515625" style="247" customWidth="1"/>
    <col min="1794" max="1794" width="0" style="247" hidden="1" customWidth="1"/>
    <col min="1795" max="1795" width="10.7109375" style="247" customWidth="1"/>
    <col min="1796" max="1796" width="11.5703125" style="247" customWidth="1"/>
    <col min="1797" max="1797" width="10.140625" style="247" customWidth="1"/>
    <col min="1798" max="1798" width="12.85546875" style="247" customWidth="1"/>
    <col min="1799" max="2048" width="9.140625" style="247"/>
    <col min="2049" max="2049" width="41.28515625" style="247" customWidth="1"/>
    <col min="2050" max="2050" width="0" style="247" hidden="1" customWidth="1"/>
    <col min="2051" max="2051" width="10.7109375" style="247" customWidth="1"/>
    <col min="2052" max="2052" width="11.5703125" style="247" customWidth="1"/>
    <col min="2053" max="2053" width="10.140625" style="247" customWidth="1"/>
    <col min="2054" max="2054" width="12.85546875" style="247" customWidth="1"/>
    <col min="2055" max="2304" width="9.140625" style="247"/>
    <col min="2305" max="2305" width="41.28515625" style="247" customWidth="1"/>
    <col min="2306" max="2306" width="0" style="247" hidden="1" customWidth="1"/>
    <col min="2307" max="2307" width="10.7109375" style="247" customWidth="1"/>
    <col min="2308" max="2308" width="11.5703125" style="247" customWidth="1"/>
    <col min="2309" max="2309" width="10.140625" style="247" customWidth="1"/>
    <col min="2310" max="2310" width="12.85546875" style="247" customWidth="1"/>
    <col min="2311" max="2560" width="9.140625" style="247"/>
    <col min="2561" max="2561" width="41.28515625" style="247" customWidth="1"/>
    <col min="2562" max="2562" width="0" style="247" hidden="1" customWidth="1"/>
    <col min="2563" max="2563" width="10.7109375" style="247" customWidth="1"/>
    <col min="2564" max="2564" width="11.5703125" style="247" customWidth="1"/>
    <col min="2565" max="2565" width="10.140625" style="247" customWidth="1"/>
    <col min="2566" max="2566" width="12.85546875" style="247" customWidth="1"/>
    <col min="2567" max="2816" width="9.140625" style="247"/>
    <col min="2817" max="2817" width="41.28515625" style="247" customWidth="1"/>
    <col min="2818" max="2818" width="0" style="247" hidden="1" customWidth="1"/>
    <col min="2819" max="2819" width="10.7109375" style="247" customWidth="1"/>
    <col min="2820" max="2820" width="11.5703125" style="247" customWidth="1"/>
    <col min="2821" max="2821" width="10.140625" style="247" customWidth="1"/>
    <col min="2822" max="2822" width="12.85546875" style="247" customWidth="1"/>
    <col min="2823" max="3072" width="9.140625" style="247"/>
    <col min="3073" max="3073" width="41.28515625" style="247" customWidth="1"/>
    <col min="3074" max="3074" width="0" style="247" hidden="1" customWidth="1"/>
    <col min="3075" max="3075" width="10.7109375" style="247" customWidth="1"/>
    <col min="3076" max="3076" width="11.5703125" style="247" customWidth="1"/>
    <col min="3077" max="3077" width="10.140625" style="247" customWidth="1"/>
    <col min="3078" max="3078" width="12.85546875" style="247" customWidth="1"/>
    <col min="3079" max="3328" width="9.140625" style="247"/>
    <col min="3329" max="3329" width="41.28515625" style="247" customWidth="1"/>
    <col min="3330" max="3330" width="0" style="247" hidden="1" customWidth="1"/>
    <col min="3331" max="3331" width="10.7109375" style="247" customWidth="1"/>
    <col min="3332" max="3332" width="11.5703125" style="247" customWidth="1"/>
    <col min="3333" max="3333" width="10.140625" style="247" customWidth="1"/>
    <col min="3334" max="3334" width="12.85546875" style="247" customWidth="1"/>
    <col min="3335" max="3584" width="9.140625" style="247"/>
    <col min="3585" max="3585" width="41.28515625" style="247" customWidth="1"/>
    <col min="3586" max="3586" width="0" style="247" hidden="1" customWidth="1"/>
    <col min="3587" max="3587" width="10.7109375" style="247" customWidth="1"/>
    <col min="3588" max="3588" width="11.5703125" style="247" customWidth="1"/>
    <col min="3589" max="3589" width="10.140625" style="247" customWidth="1"/>
    <col min="3590" max="3590" width="12.85546875" style="247" customWidth="1"/>
    <col min="3591" max="3840" width="9.140625" style="247"/>
    <col min="3841" max="3841" width="41.28515625" style="247" customWidth="1"/>
    <col min="3842" max="3842" width="0" style="247" hidden="1" customWidth="1"/>
    <col min="3843" max="3843" width="10.7109375" style="247" customWidth="1"/>
    <col min="3844" max="3844" width="11.5703125" style="247" customWidth="1"/>
    <col min="3845" max="3845" width="10.140625" style="247" customWidth="1"/>
    <col min="3846" max="3846" width="12.85546875" style="247" customWidth="1"/>
    <col min="3847" max="4096" width="9.140625" style="247"/>
    <col min="4097" max="4097" width="41.28515625" style="247" customWidth="1"/>
    <col min="4098" max="4098" width="0" style="247" hidden="1" customWidth="1"/>
    <col min="4099" max="4099" width="10.7109375" style="247" customWidth="1"/>
    <col min="4100" max="4100" width="11.5703125" style="247" customWidth="1"/>
    <col min="4101" max="4101" width="10.140625" style="247" customWidth="1"/>
    <col min="4102" max="4102" width="12.85546875" style="247" customWidth="1"/>
    <col min="4103" max="4352" width="9.140625" style="247"/>
    <col min="4353" max="4353" width="41.28515625" style="247" customWidth="1"/>
    <col min="4354" max="4354" width="0" style="247" hidden="1" customWidth="1"/>
    <col min="4355" max="4355" width="10.7109375" style="247" customWidth="1"/>
    <col min="4356" max="4356" width="11.5703125" style="247" customWidth="1"/>
    <col min="4357" max="4357" width="10.140625" style="247" customWidth="1"/>
    <col min="4358" max="4358" width="12.85546875" style="247" customWidth="1"/>
    <col min="4359" max="4608" width="9.140625" style="247"/>
    <col min="4609" max="4609" width="41.28515625" style="247" customWidth="1"/>
    <col min="4610" max="4610" width="0" style="247" hidden="1" customWidth="1"/>
    <col min="4611" max="4611" width="10.7109375" style="247" customWidth="1"/>
    <col min="4612" max="4612" width="11.5703125" style="247" customWidth="1"/>
    <col min="4613" max="4613" width="10.140625" style="247" customWidth="1"/>
    <col min="4614" max="4614" width="12.85546875" style="247" customWidth="1"/>
    <col min="4615" max="4864" width="9.140625" style="247"/>
    <col min="4865" max="4865" width="41.28515625" style="247" customWidth="1"/>
    <col min="4866" max="4866" width="0" style="247" hidden="1" customWidth="1"/>
    <col min="4867" max="4867" width="10.7109375" style="247" customWidth="1"/>
    <col min="4868" max="4868" width="11.5703125" style="247" customWidth="1"/>
    <col min="4869" max="4869" width="10.140625" style="247" customWidth="1"/>
    <col min="4870" max="4870" width="12.85546875" style="247" customWidth="1"/>
    <col min="4871" max="5120" width="9.140625" style="247"/>
    <col min="5121" max="5121" width="41.28515625" style="247" customWidth="1"/>
    <col min="5122" max="5122" width="0" style="247" hidden="1" customWidth="1"/>
    <col min="5123" max="5123" width="10.7109375" style="247" customWidth="1"/>
    <col min="5124" max="5124" width="11.5703125" style="247" customWidth="1"/>
    <col min="5125" max="5125" width="10.140625" style="247" customWidth="1"/>
    <col min="5126" max="5126" width="12.85546875" style="247" customWidth="1"/>
    <col min="5127" max="5376" width="9.140625" style="247"/>
    <col min="5377" max="5377" width="41.28515625" style="247" customWidth="1"/>
    <col min="5378" max="5378" width="0" style="247" hidden="1" customWidth="1"/>
    <col min="5379" max="5379" width="10.7109375" style="247" customWidth="1"/>
    <col min="5380" max="5380" width="11.5703125" style="247" customWidth="1"/>
    <col min="5381" max="5381" width="10.140625" style="247" customWidth="1"/>
    <col min="5382" max="5382" width="12.85546875" style="247" customWidth="1"/>
    <col min="5383" max="5632" width="9.140625" style="247"/>
    <col min="5633" max="5633" width="41.28515625" style="247" customWidth="1"/>
    <col min="5634" max="5634" width="0" style="247" hidden="1" customWidth="1"/>
    <col min="5635" max="5635" width="10.7109375" style="247" customWidth="1"/>
    <col min="5636" max="5636" width="11.5703125" style="247" customWidth="1"/>
    <col min="5637" max="5637" width="10.140625" style="247" customWidth="1"/>
    <col min="5638" max="5638" width="12.85546875" style="247" customWidth="1"/>
    <col min="5639" max="5888" width="9.140625" style="247"/>
    <col min="5889" max="5889" width="41.28515625" style="247" customWidth="1"/>
    <col min="5890" max="5890" width="0" style="247" hidden="1" customWidth="1"/>
    <col min="5891" max="5891" width="10.7109375" style="247" customWidth="1"/>
    <col min="5892" max="5892" width="11.5703125" style="247" customWidth="1"/>
    <col min="5893" max="5893" width="10.140625" style="247" customWidth="1"/>
    <col min="5894" max="5894" width="12.85546875" style="247" customWidth="1"/>
    <col min="5895" max="6144" width="9.140625" style="247"/>
    <col min="6145" max="6145" width="41.28515625" style="247" customWidth="1"/>
    <col min="6146" max="6146" width="0" style="247" hidden="1" customWidth="1"/>
    <col min="6147" max="6147" width="10.7109375" style="247" customWidth="1"/>
    <col min="6148" max="6148" width="11.5703125" style="247" customWidth="1"/>
    <col min="6149" max="6149" width="10.140625" style="247" customWidth="1"/>
    <col min="6150" max="6150" width="12.85546875" style="247" customWidth="1"/>
    <col min="6151" max="6400" width="9.140625" style="247"/>
    <col min="6401" max="6401" width="41.28515625" style="247" customWidth="1"/>
    <col min="6402" max="6402" width="0" style="247" hidden="1" customWidth="1"/>
    <col min="6403" max="6403" width="10.7109375" style="247" customWidth="1"/>
    <col min="6404" max="6404" width="11.5703125" style="247" customWidth="1"/>
    <col min="6405" max="6405" width="10.140625" style="247" customWidth="1"/>
    <col min="6406" max="6406" width="12.85546875" style="247" customWidth="1"/>
    <col min="6407" max="6656" width="9.140625" style="247"/>
    <col min="6657" max="6657" width="41.28515625" style="247" customWidth="1"/>
    <col min="6658" max="6658" width="0" style="247" hidden="1" customWidth="1"/>
    <col min="6659" max="6659" width="10.7109375" style="247" customWidth="1"/>
    <col min="6660" max="6660" width="11.5703125" style="247" customWidth="1"/>
    <col min="6661" max="6661" width="10.140625" style="247" customWidth="1"/>
    <col min="6662" max="6662" width="12.85546875" style="247" customWidth="1"/>
    <col min="6663" max="6912" width="9.140625" style="247"/>
    <col min="6913" max="6913" width="41.28515625" style="247" customWidth="1"/>
    <col min="6914" max="6914" width="0" style="247" hidden="1" customWidth="1"/>
    <col min="6915" max="6915" width="10.7109375" style="247" customWidth="1"/>
    <col min="6916" max="6916" width="11.5703125" style="247" customWidth="1"/>
    <col min="6917" max="6917" width="10.140625" style="247" customWidth="1"/>
    <col min="6918" max="6918" width="12.85546875" style="247" customWidth="1"/>
    <col min="6919" max="7168" width="9.140625" style="247"/>
    <col min="7169" max="7169" width="41.28515625" style="247" customWidth="1"/>
    <col min="7170" max="7170" width="0" style="247" hidden="1" customWidth="1"/>
    <col min="7171" max="7171" width="10.7109375" style="247" customWidth="1"/>
    <col min="7172" max="7172" width="11.5703125" style="247" customWidth="1"/>
    <col min="7173" max="7173" width="10.140625" style="247" customWidth="1"/>
    <col min="7174" max="7174" width="12.85546875" style="247" customWidth="1"/>
    <col min="7175" max="7424" width="9.140625" style="247"/>
    <col min="7425" max="7425" width="41.28515625" style="247" customWidth="1"/>
    <col min="7426" max="7426" width="0" style="247" hidden="1" customWidth="1"/>
    <col min="7427" max="7427" width="10.7109375" style="247" customWidth="1"/>
    <col min="7428" max="7428" width="11.5703125" style="247" customWidth="1"/>
    <col min="7429" max="7429" width="10.140625" style="247" customWidth="1"/>
    <col min="7430" max="7430" width="12.85546875" style="247" customWidth="1"/>
    <col min="7431" max="7680" width="9.140625" style="247"/>
    <col min="7681" max="7681" width="41.28515625" style="247" customWidth="1"/>
    <col min="7682" max="7682" width="0" style="247" hidden="1" customWidth="1"/>
    <col min="7683" max="7683" width="10.7109375" style="247" customWidth="1"/>
    <col min="7684" max="7684" width="11.5703125" style="247" customWidth="1"/>
    <col min="7685" max="7685" width="10.140625" style="247" customWidth="1"/>
    <col min="7686" max="7686" width="12.85546875" style="247" customWidth="1"/>
    <col min="7687" max="7936" width="9.140625" style="247"/>
    <col min="7937" max="7937" width="41.28515625" style="247" customWidth="1"/>
    <col min="7938" max="7938" width="0" style="247" hidden="1" customWidth="1"/>
    <col min="7939" max="7939" width="10.7109375" style="247" customWidth="1"/>
    <col min="7940" max="7940" width="11.5703125" style="247" customWidth="1"/>
    <col min="7941" max="7941" width="10.140625" style="247" customWidth="1"/>
    <col min="7942" max="7942" width="12.85546875" style="247" customWidth="1"/>
    <col min="7943" max="8192" width="9.140625" style="247"/>
    <col min="8193" max="8193" width="41.28515625" style="247" customWidth="1"/>
    <col min="8194" max="8194" width="0" style="247" hidden="1" customWidth="1"/>
    <col min="8195" max="8195" width="10.7109375" style="247" customWidth="1"/>
    <col min="8196" max="8196" width="11.5703125" style="247" customWidth="1"/>
    <col min="8197" max="8197" width="10.140625" style="247" customWidth="1"/>
    <col min="8198" max="8198" width="12.85546875" style="247" customWidth="1"/>
    <col min="8199" max="8448" width="9.140625" style="247"/>
    <col min="8449" max="8449" width="41.28515625" style="247" customWidth="1"/>
    <col min="8450" max="8450" width="0" style="247" hidden="1" customWidth="1"/>
    <col min="8451" max="8451" width="10.7109375" style="247" customWidth="1"/>
    <col min="8452" max="8452" width="11.5703125" style="247" customWidth="1"/>
    <col min="8453" max="8453" width="10.140625" style="247" customWidth="1"/>
    <col min="8454" max="8454" width="12.85546875" style="247" customWidth="1"/>
    <col min="8455" max="8704" width="9.140625" style="247"/>
    <col min="8705" max="8705" width="41.28515625" style="247" customWidth="1"/>
    <col min="8706" max="8706" width="0" style="247" hidden="1" customWidth="1"/>
    <col min="8707" max="8707" width="10.7109375" style="247" customWidth="1"/>
    <col min="8708" max="8708" width="11.5703125" style="247" customWidth="1"/>
    <col min="8709" max="8709" width="10.140625" style="247" customWidth="1"/>
    <col min="8710" max="8710" width="12.85546875" style="247" customWidth="1"/>
    <col min="8711" max="8960" width="9.140625" style="247"/>
    <col min="8961" max="8961" width="41.28515625" style="247" customWidth="1"/>
    <col min="8962" max="8962" width="0" style="247" hidden="1" customWidth="1"/>
    <col min="8963" max="8963" width="10.7109375" style="247" customWidth="1"/>
    <col min="8964" max="8964" width="11.5703125" style="247" customWidth="1"/>
    <col min="8965" max="8965" width="10.140625" style="247" customWidth="1"/>
    <col min="8966" max="8966" width="12.85546875" style="247" customWidth="1"/>
    <col min="8967" max="9216" width="9.140625" style="247"/>
    <col min="9217" max="9217" width="41.28515625" style="247" customWidth="1"/>
    <col min="9218" max="9218" width="0" style="247" hidden="1" customWidth="1"/>
    <col min="9219" max="9219" width="10.7109375" style="247" customWidth="1"/>
    <col min="9220" max="9220" width="11.5703125" style="247" customWidth="1"/>
    <col min="9221" max="9221" width="10.140625" style="247" customWidth="1"/>
    <col min="9222" max="9222" width="12.85546875" style="247" customWidth="1"/>
    <col min="9223" max="9472" width="9.140625" style="247"/>
    <col min="9473" max="9473" width="41.28515625" style="247" customWidth="1"/>
    <col min="9474" max="9474" width="0" style="247" hidden="1" customWidth="1"/>
    <col min="9475" max="9475" width="10.7109375" style="247" customWidth="1"/>
    <col min="9476" max="9476" width="11.5703125" style="247" customWidth="1"/>
    <col min="9477" max="9477" width="10.140625" style="247" customWidth="1"/>
    <col min="9478" max="9478" width="12.85546875" style="247" customWidth="1"/>
    <col min="9479" max="9728" width="9.140625" style="247"/>
    <col min="9729" max="9729" width="41.28515625" style="247" customWidth="1"/>
    <col min="9730" max="9730" width="0" style="247" hidden="1" customWidth="1"/>
    <col min="9731" max="9731" width="10.7109375" style="247" customWidth="1"/>
    <col min="9732" max="9732" width="11.5703125" style="247" customWidth="1"/>
    <col min="9733" max="9733" width="10.140625" style="247" customWidth="1"/>
    <col min="9734" max="9734" width="12.85546875" style="247" customWidth="1"/>
    <col min="9735" max="9984" width="9.140625" style="247"/>
    <col min="9985" max="9985" width="41.28515625" style="247" customWidth="1"/>
    <col min="9986" max="9986" width="0" style="247" hidden="1" customWidth="1"/>
    <col min="9987" max="9987" width="10.7109375" style="247" customWidth="1"/>
    <col min="9988" max="9988" width="11.5703125" style="247" customWidth="1"/>
    <col min="9989" max="9989" width="10.140625" style="247" customWidth="1"/>
    <col min="9990" max="9990" width="12.85546875" style="247" customWidth="1"/>
    <col min="9991" max="10240" width="9.140625" style="247"/>
    <col min="10241" max="10241" width="41.28515625" style="247" customWidth="1"/>
    <col min="10242" max="10242" width="0" style="247" hidden="1" customWidth="1"/>
    <col min="10243" max="10243" width="10.7109375" style="247" customWidth="1"/>
    <col min="10244" max="10244" width="11.5703125" style="247" customWidth="1"/>
    <col min="10245" max="10245" width="10.140625" style="247" customWidth="1"/>
    <col min="10246" max="10246" width="12.85546875" style="247" customWidth="1"/>
    <col min="10247" max="10496" width="9.140625" style="247"/>
    <col min="10497" max="10497" width="41.28515625" style="247" customWidth="1"/>
    <col min="10498" max="10498" width="0" style="247" hidden="1" customWidth="1"/>
    <col min="10499" max="10499" width="10.7109375" style="247" customWidth="1"/>
    <col min="10500" max="10500" width="11.5703125" style="247" customWidth="1"/>
    <col min="10501" max="10501" width="10.140625" style="247" customWidth="1"/>
    <col min="10502" max="10502" width="12.85546875" style="247" customWidth="1"/>
    <col min="10503" max="10752" width="9.140625" style="247"/>
    <col min="10753" max="10753" width="41.28515625" style="247" customWidth="1"/>
    <col min="10754" max="10754" width="0" style="247" hidden="1" customWidth="1"/>
    <col min="10755" max="10755" width="10.7109375" style="247" customWidth="1"/>
    <col min="10756" max="10756" width="11.5703125" style="247" customWidth="1"/>
    <col min="10757" max="10757" width="10.140625" style="247" customWidth="1"/>
    <col min="10758" max="10758" width="12.85546875" style="247" customWidth="1"/>
    <col min="10759" max="11008" width="9.140625" style="247"/>
    <col min="11009" max="11009" width="41.28515625" style="247" customWidth="1"/>
    <col min="11010" max="11010" width="0" style="247" hidden="1" customWidth="1"/>
    <col min="11011" max="11011" width="10.7109375" style="247" customWidth="1"/>
    <col min="11012" max="11012" width="11.5703125" style="247" customWidth="1"/>
    <col min="11013" max="11013" width="10.140625" style="247" customWidth="1"/>
    <col min="11014" max="11014" width="12.85546875" style="247" customWidth="1"/>
    <col min="11015" max="11264" width="9.140625" style="247"/>
    <col min="11265" max="11265" width="41.28515625" style="247" customWidth="1"/>
    <col min="11266" max="11266" width="0" style="247" hidden="1" customWidth="1"/>
    <col min="11267" max="11267" width="10.7109375" style="247" customWidth="1"/>
    <col min="11268" max="11268" width="11.5703125" style="247" customWidth="1"/>
    <col min="11269" max="11269" width="10.140625" style="247" customWidth="1"/>
    <col min="11270" max="11270" width="12.85546875" style="247" customWidth="1"/>
    <col min="11271" max="11520" width="9.140625" style="247"/>
    <col min="11521" max="11521" width="41.28515625" style="247" customWidth="1"/>
    <col min="11522" max="11522" width="0" style="247" hidden="1" customWidth="1"/>
    <col min="11523" max="11523" width="10.7109375" style="247" customWidth="1"/>
    <col min="11524" max="11524" width="11.5703125" style="247" customWidth="1"/>
    <col min="11525" max="11525" width="10.140625" style="247" customWidth="1"/>
    <col min="11526" max="11526" width="12.85546875" style="247" customWidth="1"/>
    <col min="11527" max="11776" width="9.140625" style="247"/>
    <col min="11777" max="11777" width="41.28515625" style="247" customWidth="1"/>
    <col min="11778" max="11778" width="0" style="247" hidden="1" customWidth="1"/>
    <col min="11779" max="11779" width="10.7109375" style="247" customWidth="1"/>
    <col min="11780" max="11780" width="11.5703125" style="247" customWidth="1"/>
    <col min="11781" max="11781" width="10.140625" style="247" customWidth="1"/>
    <col min="11782" max="11782" width="12.85546875" style="247" customWidth="1"/>
    <col min="11783" max="12032" width="9.140625" style="247"/>
    <col min="12033" max="12033" width="41.28515625" style="247" customWidth="1"/>
    <col min="12034" max="12034" width="0" style="247" hidden="1" customWidth="1"/>
    <col min="12035" max="12035" width="10.7109375" style="247" customWidth="1"/>
    <col min="12036" max="12036" width="11.5703125" style="247" customWidth="1"/>
    <col min="12037" max="12037" width="10.140625" style="247" customWidth="1"/>
    <col min="12038" max="12038" width="12.85546875" style="247" customWidth="1"/>
    <col min="12039" max="12288" width="9.140625" style="247"/>
    <col min="12289" max="12289" width="41.28515625" style="247" customWidth="1"/>
    <col min="12290" max="12290" width="0" style="247" hidden="1" customWidth="1"/>
    <col min="12291" max="12291" width="10.7109375" style="247" customWidth="1"/>
    <col min="12292" max="12292" width="11.5703125" style="247" customWidth="1"/>
    <col min="12293" max="12293" width="10.140625" style="247" customWidth="1"/>
    <col min="12294" max="12294" width="12.85546875" style="247" customWidth="1"/>
    <col min="12295" max="12544" width="9.140625" style="247"/>
    <col min="12545" max="12545" width="41.28515625" style="247" customWidth="1"/>
    <col min="12546" max="12546" width="0" style="247" hidden="1" customWidth="1"/>
    <col min="12547" max="12547" width="10.7109375" style="247" customWidth="1"/>
    <col min="12548" max="12548" width="11.5703125" style="247" customWidth="1"/>
    <col min="12549" max="12549" width="10.140625" style="247" customWidth="1"/>
    <col min="12550" max="12550" width="12.85546875" style="247" customWidth="1"/>
    <col min="12551" max="12800" width="9.140625" style="247"/>
    <col min="12801" max="12801" width="41.28515625" style="247" customWidth="1"/>
    <col min="12802" max="12802" width="0" style="247" hidden="1" customWidth="1"/>
    <col min="12803" max="12803" width="10.7109375" style="247" customWidth="1"/>
    <col min="12804" max="12804" width="11.5703125" style="247" customWidth="1"/>
    <col min="12805" max="12805" width="10.140625" style="247" customWidth="1"/>
    <col min="12806" max="12806" width="12.85546875" style="247" customWidth="1"/>
    <col min="12807" max="13056" width="9.140625" style="247"/>
    <col min="13057" max="13057" width="41.28515625" style="247" customWidth="1"/>
    <col min="13058" max="13058" width="0" style="247" hidden="1" customWidth="1"/>
    <col min="13059" max="13059" width="10.7109375" style="247" customWidth="1"/>
    <col min="13060" max="13060" width="11.5703125" style="247" customWidth="1"/>
    <col min="13061" max="13061" width="10.140625" style="247" customWidth="1"/>
    <col min="13062" max="13062" width="12.85546875" style="247" customWidth="1"/>
    <col min="13063" max="13312" width="9.140625" style="247"/>
    <col min="13313" max="13313" width="41.28515625" style="247" customWidth="1"/>
    <col min="13314" max="13314" width="0" style="247" hidden="1" customWidth="1"/>
    <col min="13315" max="13315" width="10.7109375" style="247" customWidth="1"/>
    <col min="13316" max="13316" width="11.5703125" style="247" customWidth="1"/>
    <col min="13317" max="13317" width="10.140625" style="247" customWidth="1"/>
    <col min="13318" max="13318" width="12.85546875" style="247" customWidth="1"/>
    <col min="13319" max="13568" width="9.140625" style="247"/>
    <col min="13569" max="13569" width="41.28515625" style="247" customWidth="1"/>
    <col min="13570" max="13570" width="0" style="247" hidden="1" customWidth="1"/>
    <col min="13571" max="13571" width="10.7109375" style="247" customWidth="1"/>
    <col min="13572" max="13572" width="11.5703125" style="247" customWidth="1"/>
    <col min="13573" max="13573" width="10.140625" style="247" customWidth="1"/>
    <col min="13574" max="13574" width="12.85546875" style="247" customWidth="1"/>
    <col min="13575" max="13824" width="9.140625" style="247"/>
    <col min="13825" max="13825" width="41.28515625" style="247" customWidth="1"/>
    <col min="13826" max="13826" width="0" style="247" hidden="1" customWidth="1"/>
    <col min="13827" max="13827" width="10.7109375" style="247" customWidth="1"/>
    <col min="13828" max="13828" width="11.5703125" style="247" customWidth="1"/>
    <col min="13829" max="13829" width="10.140625" style="247" customWidth="1"/>
    <col min="13830" max="13830" width="12.85546875" style="247" customWidth="1"/>
    <col min="13831" max="14080" width="9.140625" style="247"/>
    <col min="14081" max="14081" width="41.28515625" style="247" customWidth="1"/>
    <col min="14082" max="14082" width="0" style="247" hidden="1" customWidth="1"/>
    <col min="14083" max="14083" width="10.7109375" style="247" customWidth="1"/>
    <col min="14084" max="14084" width="11.5703125" style="247" customWidth="1"/>
    <col min="14085" max="14085" width="10.140625" style="247" customWidth="1"/>
    <col min="14086" max="14086" width="12.85546875" style="247" customWidth="1"/>
    <col min="14087" max="14336" width="9.140625" style="247"/>
    <col min="14337" max="14337" width="41.28515625" style="247" customWidth="1"/>
    <col min="14338" max="14338" width="0" style="247" hidden="1" customWidth="1"/>
    <col min="14339" max="14339" width="10.7109375" style="247" customWidth="1"/>
    <col min="14340" max="14340" width="11.5703125" style="247" customWidth="1"/>
    <col min="14341" max="14341" width="10.140625" style="247" customWidth="1"/>
    <col min="14342" max="14342" width="12.85546875" style="247" customWidth="1"/>
    <col min="14343" max="14592" width="9.140625" style="247"/>
    <col min="14593" max="14593" width="41.28515625" style="247" customWidth="1"/>
    <col min="14594" max="14594" width="0" style="247" hidden="1" customWidth="1"/>
    <col min="14595" max="14595" width="10.7109375" style="247" customWidth="1"/>
    <col min="14596" max="14596" width="11.5703125" style="247" customWidth="1"/>
    <col min="14597" max="14597" width="10.140625" style="247" customWidth="1"/>
    <col min="14598" max="14598" width="12.85546875" style="247" customWidth="1"/>
    <col min="14599" max="14848" width="9.140625" style="247"/>
    <col min="14849" max="14849" width="41.28515625" style="247" customWidth="1"/>
    <col min="14850" max="14850" width="0" style="247" hidden="1" customWidth="1"/>
    <col min="14851" max="14851" width="10.7109375" style="247" customWidth="1"/>
    <col min="14852" max="14852" width="11.5703125" style="247" customWidth="1"/>
    <col min="14853" max="14853" width="10.140625" style="247" customWidth="1"/>
    <col min="14854" max="14854" width="12.85546875" style="247" customWidth="1"/>
    <col min="14855" max="15104" width="9.140625" style="247"/>
    <col min="15105" max="15105" width="41.28515625" style="247" customWidth="1"/>
    <col min="15106" max="15106" width="0" style="247" hidden="1" customWidth="1"/>
    <col min="15107" max="15107" width="10.7109375" style="247" customWidth="1"/>
    <col min="15108" max="15108" width="11.5703125" style="247" customWidth="1"/>
    <col min="15109" max="15109" width="10.140625" style="247" customWidth="1"/>
    <col min="15110" max="15110" width="12.85546875" style="247" customWidth="1"/>
    <col min="15111" max="15360" width="9.140625" style="247"/>
    <col min="15361" max="15361" width="41.28515625" style="247" customWidth="1"/>
    <col min="15362" max="15362" width="0" style="247" hidden="1" customWidth="1"/>
    <col min="15363" max="15363" width="10.7109375" style="247" customWidth="1"/>
    <col min="15364" max="15364" width="11.5703125" style="247" customWidth="1"/>
    <col min="15365" max="15365" width="10.140625" style="247" customWidth="1"/>
    <col min="15366" max="15366" width="12.85546875" style="247" customWidth="1"/>
    <col min="15367" max="15616" width="9.140625" style="247"/>
    <col min="15617" max="15617" width="41.28515625" style="247" customWidth="1"/>
    <col min="15618" max="15618" width="0" style="247" hidden="1" customWidth="1"/>
    <col min="15619" max="15619" width="10.7109375" style="247" customWidth="1"/>
    <col min="15620" max="15620" width="11.5703125" style="247" customWidth="1"/>
    <col min="15621" max="15621" width="10.140625" style="247" customWidth="1"/>
    <col min="15622" max="15622" width="12.85546875" style="247" customWidth="1"/>
    <col min="15623" max="15872" width="9.140625" style="247"/>
    <col min="15873" max="15873" width="41.28515625" style="247" customWidth="1"/>
    <col min="15874" max="15874" width="0" style="247" hidden="1" customWidth="1"/>
    <col min="15875" max="15875" width="10.7109375" style="247" customWidth="1"/>
    <col min="15876" max="15876" width="11.5703125" style="247" customWidth="1"/>
    <col min="15877" max="15877" width="10.140625" style="247" customWidth="1"/>
    <col min="15878" max="15878" width="12.85546875" style="247" customWidth="1"/>
    <col min="15879" max="16128" width="9.140625" style="247"/>
    <col min="16129" max="16129" width="41.28515625" style="247" customWidth="1"/>
    <col min="16130" max="16130" width="0" style="247" hidden="1" customWidth="1"/>
    <col min="16131" max="16131" width="10.7109375" style="247" customWidth="1"/>
    <col min="16132" max="16132" width="11.5703125" style="247" customWidth="1"/>
    <col min="16133" max="16133" width="10.140625" style="247" customWidth="1"/>
    <col min="16134" max="16134" width="12.85546875" style="247" customWidth="1"/>
    <col min="16135" max="16384" width="9.140625" style="247"/>
  </cols>
  <sheetData>
    <row r="1" spans="1:6" x14ac:dyDescent="0.2">
      <c r="A1" s="618" t="s">
        <v>684</v>
      </c>
      <c r="B1" s="618"/>
      <c r="C1" s="618"/>
      <c r="D1" s="618"/>
      <c r="E1" s="618"/>
      <c r="F1" s="618"/>
    </row>
    <row r="2" spans="1:6" ht="12" customHeight="1" x14ac:dyDescent="0.2">
      <c r="A2" s="589" t="s">
        <v>376</v>
      </c>
      <c r="B2" s="589"/>
      <c r="C2" s="589"/>
      <c r="D2" s="589"/>
      <c r="E2" s="589"/>
      <c r="F2" s="589"/>
    </row>
    <row r="3" spans="1:6" x14ac:dyDescent="0.2">
      <c r="A3" s="600" t="s">
        <v>66</v>
      </c>
      <c r="B3" s="600"/>
      <c r="C3" s="600"/>
      <c r="D3" s="600"/>
      <c r="E3" s="600"/>
      <c r="F3" s="600"/>
    </row>
    <row r="4" spans="1:6" ht="12" customHeight="1" x14ac:dyDescent="0.2">
      <c r="F4" s="307" t="s">
        <v>3</v>
      </c>
    </row>
    <row r="5" spans="1:6" ht="14.25" customHeight="1" x14ac:dyDescent="0.2">
      <c r="A5" s="588" t="s">
        <v>4</v>
      </c>
      <c r="B5" s="588"/>
      <c r="C5" s="588" t="s">
        <v>610</v>
      </c>
      <c r="D5" s="588"/>
      <c r="E5" s="588"/>
      <c r="F5" s="595" t="s">
        <v>611</v>
      </c>
    </row>
    <row r="6" spans="1:6" ht="17.25" customHeight="1" x14ac:dyDescent="0.2">
      <c r="A6" s="588"/>
      <c r="B6" s="588"/>
      <c r="C6" s="316" t="s">
        <v>639</v>
      </c>
      <c r="D6" s="306"/>
      <c r="E6" s="306"/>
      <c r="F6" s="597"/>
    </row>
    <row r="7" spans="1:6" x14ac:dyDescent="0.2">
      <c r="A7" s="601" t="s">
        <v>198</v>
      </c>
      <c r="B7" s="601"/>
      <c r="C7" s="100">
        <f>C8+C13+C14</f>
        <v>10062</v>
      </c>
      <c r="D7" s="100">
        <f>D8+D13+D14</f>
        <v>0</v>
      </c>
      <c r="E7" s="100">
        <f>E8+E13+E14</f>
        <v>0</v>
      </c>
      <c r="F7" s="100">
        <f>SUM(C7:E7)</f>
        <v>10062</v>
      </c>
    </row>
    <row r="8" spans="1:6" x14ac:dyDescent="0.2">
      <c r="A8" s="601" t="s">
        <v>94</v>
      </c>
      <c r="B8" s="601"/>
      <c r="C8" s="100">
        <f>SUM(C9:C12)</f>
        <v>10062</v>
      </c>
      <c r="D8" s="100">
        <f>SUM(D9:D12)</f>
        <v>0</v>
      </c>
      <c r="E8" s="100">
        <f>SUM(E9:E12)</f>
        <v>0</v>
      </c>
      <c r="F8" s="100">
        <f>SUM(C8:E8)</f>
        <v>10062</v>
      </c>
    </row>
    <row r="9" spans="1:6" x14ac:dyDescent="0.2">
      <c r="A9" s="602" t="s">
        <v>77</v>
      </c>
      <c r="B9" s="602"/>
      <c r="C9" s="191"/>
      <c r="D9" s="191"/>
      <c r="E9" s="191"/>
      <c r="F9" s="191"/>
    </row>
    <row r="10" spans="1:6" x14ac:dyDescent="0.2">
      <c r="A10" s="603" t="s">
        <v>78</v>
      </c>
      <c r="B10" s="603"/>
      <c r="C10" s="191">
        <v>10062</v>
      </c>
      <c r="D10" s="191"/>
      <c r="E10" s="191"/>
      <c r="F10" s="191">
        <f>SUM(C10:E10)</f>
        <v>10062</v>
      </c>
    </row>
    <row r="11" spans="1:6" x14ac:dyDescent="0.2">
      <c r="A11" s="602" t="s">
        <v>85</v>
      </c>
      <c r="B11" s="602"/>
      <c r="C11" s="191"/>
      <c r="D11" s="191"/>
      <c r="E11" s="191"/>
      <c r="F11" s="191"/>
    </row>
    <row r="12" spans="1:6" x14ac:dyDescent="0.2">
      <c r="A12" s="602" t="s">
        <v>97</v>
      </c>
      <c r="B12" s="602"/>
      <c r="C12" s="191"/>
      <c r="D12" s="191"/>
      <c r="E12" s="191"/>
      <c r="F12" s="191"/>
    </row>
    <row r="13" spans="1:6" x14ac:dyDescent="0.2">
      <c r="A13" s="598" t="s">
        <v>106</v>
      </c>
      <c r="B13" s="598"/>
      <c r="C13" s="191"/>
      <c r="D13" s="191"/>
      <c r="E13" s="191"/>
      <c r="F13" s="191"/>
    </row>
    <row r="14" spans="1:6" x14ac:dyDescent="0.2">
      <c r="A14" s="605" t="s">
        <v>95</v>
      </c>
      <c r="B14" s="605"/>
      <c r="C14" s="191"/>
      <c r="D14" s="191"/>
      <c r="E14" s="191"/>
      <c r="F14" s="191"/>
    </row>
    <row r="15" spans="1:6" ht="12.75" customHeight="1" x14ac:dyDescent="0.2">
      <c r="A15" s="606"/>
      <c r="B15" s="606"/>
      <c r="C15" s="227"/>
      <c r="D15" s="191"/>
      <c r="E15" s="227"/>
      <c r="F15" s="227"/>
    </row>
    <row r="16" spans="1:6" x14ac:dyDescent="0.2">
      <c r="A16" s="604" t="s">
        <v>203</v>
      </c>
      <c r="B16" s="604"/>
      <c r="C16" s="192"/>
      <c r="D16" s="191"/>
      <c r="E16" s="191"/>
      <c r="F16" s="191"/>
    </row>
    <row r="17" spans="1:6" x14ac:dyDescent="0.2">
      <c r="A17" s="604" t="s">
        <v>91</v>
      </c>
      <c r="B17" s="604"/>
      <c r="C17" s="192"/>
      <c r="D17" s="191"/>
      <c r="E17" s="191"/>
      <c r="F17" s="191"/>
    </row>
    <row r="18" spans="1:6" x14ac:dyDescent="0.2">
      <c r="A18" s="607" t="s">
        <v>79</v>
      </c>
      <c r="B18" s="607"/>
      <c r="C18" s="226"/>
      <c r="D18" s="191"/>
      <c r="E18" s="191"/>
      <c r="F18" s="191"/>
    </row>
    <row r="19" spans="1:6" x14ac:dyDescent="0.2">
      <c r="A19" s="608" t="s">
        <v>83</v>
      </c>
      <c r="B19" s="608"/>
      <c r="C19" s="226"/>
      <c r="D19" s="191"/>
      <c r="E19" s="191"/>
      <c r="F19" s="191"/>
    </row>
    <row r="20" spans="1:6" x14ac:dyDescent="0.2">
      <c r="A20" s="609" t="s">
        <v>80</v>
      </c>
      <c r="B20" s="610"/>
      <c r="C20" s="226"/>
      <c r="D20" s="191"/>
      <c r="E20" s="191"/>
      <c r="F20" s="191"/>
    </row>
    <row r="21" spans="1:6" x14ac:dyDescent="0.2">
      <c r="A21" s="609" t="s">
        <v>81</v>
      </c>
      <c r="B21" s="610"/>
      <c r="C21" s="226"/>
      <c r="D21" s="191"/>
      <c r="E21" s="191"/>
      <c r="F21" s="191"/>
    </row>
    <row r="22" spans="1:6" x14ac:dyDescent="0.2">
      <c r="A22" s="611" t="s">
        <v>92</v>
      </c>
      <c r="B22" s="612"/>
      <c r="C22" s="191"/>
      <c r="D22" s="191"/>
      <c r="E22" s="191"/>
      <c r="F22" s="191"/>
    </row>
    <row r="23" spans="1:6" ht="14.25" customHeight="1" x14ac:dyDescent="0.2">
      <c r="A23" s="605" t="s">
        <v>110</v>
      </c>
      <c r="B23" s="605"/>
      <c r="C23" s="227"/>
      <c r="D23" s="191"/>
      <c r="E23" s="191"/>
      <c r="F23" s="191"/>
    </row>
    <row r="24" spans="1:6" ht="13.5" customHeight="1" x14ac:dyDescent="0.2">
      <c r="A24" s="613"/>
      <c r="B24" s="614"/>
      <c r="C24" s="227"/>
      <c r="D24" s="191"/>
      <c r="E24" s="191"/>
      <c r="F24" s="191"/>
    </row>
    <row r="25" spans="1:6" ht="13.5" customHeight="1" x14ac:dyDescent="0.2">
      <c r="A25" s="309" t="s">
        <v>186</v>
      </c>
      <c r="B25" s="312"/>
      <c r="C25" s="227"/>
      <c r="D25" s="191"/>
      <c r="E25" s="191"/>
      <c r="F25" s="191"/>
    </row>
    <row r="26" spans="1:6" ht="13.5" customHeight="1" x14ac:dyDescent="0.2">
      <c r="A26" s="311" t="s">
        <v>187</v>
      </c>
      <c r="B26" s="312"/>
      <c r="C26" s="227"/>
      <c r="D26" s="191"/>
      <c r="E26" s="191"/>
      <c r="F26" s="191"/>
    </row>
    <row r="27" spans="1:6" ht="13.5" customHeight="1" x14ac:dyDescent="0.2">
      <c r="A27" s="311" t="s">
        <v>182</v>
      </c>
      <c r="B27" s="312"/>
      <c r="C27" s="227"/>
      <c r="D27" s="191"/>
      <c r="E27" s="191"/>
      <c r="F27" s="191"/>
    </row>
    <row r="28" spans="1:6" ht="13.5" customHeight="1" x14ac:dyDescent="0.2">
      <c r="A28" s="311"/>
      <c r="B28" s="312"/>
      <c r="C28" s="227"/>
      <c r="D28" s="191"/>
      <c r="E28" s="191"/>
      <c r="F28" s="191"/>
    </row>
    <row r="29" spans="1:6" x14ac:dyDescent="0.2">
      <c r="A29" s="604" t="s">
        <v>188</v>
      </c>
      <c r="B29" s="604"/>
      <c r="C29" s="228">
        <f>C7+C16+C25</f>
        <v>10062</v>
      </c>
      <c r="D29" s="228">
        <f>D7+D16+D25</f>
        <v>0</v>
      </c>
      <c r="E29" s="228">
        <f>E7+E16+E25</f>
        <v>0</v>
      </c>
      <c r="F29" s="228">
        <f>F7+F16+F25</f>
        <v>10062</v>
      </c>
    </row>
    <row r="30" spans="1:6" x14ac:dyDescent="0.2">
      <c r="A30" s="311"/>
      <c r="B30" s="310"/>
      <c r="C30" s="229"/>
      <c r="D30" s="192"/>
      <c r="E30" s="192"/>
      <c r="F30" s="192"/>
    </row>
    <row r="31" spans="1:6" x14ac:dyDescent="0.2">
      <c r="A31" s="309" t="s">
        <v>235</v>
      </c>
      <c r="B31" s="310"/>
      <c r="C31" s="229"/>
      <c r="D31" s="192"/>
      <c r="E31" s="192"/>
      <c r="F31" s="192"/>
    </row>
    <row r="32" spans="1:6" x14ac:dyDescent="0.2">
      <c r="A32" s="309" t="s">
        <v>220</v>
      </c>
      <c r="B32" s="310"/>
      <c r="C32" s="229"/>
      <c r="D32" s="192"/>
      <c r="E32" s="192"/>
      <c r="F32" s="192"/>
    </row>
    <row r="33" spans="1:6" x14ac:dyDescent="0.2">
      <c r="A33" s="311" t="s">
        <v>227</v>
      </c>
      <c r="B33" s="310"/>
      <c r="C33" s="229"/>
      <c r="D33" s="192"/>
      <c r="E33" s="192"/>
      <c r="F33" s="192"/>
    </row>
    <row r="34" spans="1:6" x14ac:dyDescent="0.2">
      <c r="A34" s="311" t="s">
        <v>236</v>
      </c>
      <c r="B34" s="310"/>
      <c r="C34" s="229"/>
      <c r="D34" s="192"/>
      <c r="E34" s="192"/>
      <c r="F34" s="192"/>
    </row>
    <row r="35" spans="1:6" ht="22.5" customHeight="1" x14ac:dyDescent="0.2">
      <c r="A35" s="615" t="s">
        <v>229</v>
      </c>
      <c r="B35" s="616"/>
      <c r="C35" s="230"/>
      <c r="D35" s="191"/>
      <c r="E35" s="191"/>
      <c r="F35" s="191"/>
    </row>
    <row r="36" spans="1:6" ht="12.75" customHeight="1" x14ac:dyDescent="0.2">
      <c r="A36" s="617" t="s">
        <v>238</v>
      </c>
      <c r="B36" s="617"/>
      <c r="C36" s="192"/>
      <c r="D36" s="100"/>
      <c r="E36" s="100"/>
      <c r="F36" s="100"/>
    </row>
    <row r="37" spans="1:6" x14ac:dyDescent="0.2">
      <c r="A37" s="602" t="s">
        <v>43</v>
      </c>
      <c r="B37" s="602"/>
      <c r="C37" s="191"/>
      <c r="D37" s="191"/>
      <c r="E37" s="191"/>
      <c r="F37" s="191"/>
    </row>
    <row r="38" spans="1:6" x14ac:dyDescent="0.2">
      <c r="A38" s="602" t="s">
        <v>44</v>
      </c>
      <c r="B38" s="602"/>
      <c r="C38" s="191"/>
      <c r="D38" s="191"/>
      <c r="E38" s="191"/>
      <c r="F38" s="191"/>
    </row>
    <row r="39" spans="1:6" ht="12.75" customHeight="1" x14ac:dyDescent="0.2">
      <c r="A39" s="617" t="s">
        <v>237</v>
      </c>
      <c r="B39" s="617"/>
      <c r="C39" s="192"/>
      <c r="D39" s="192"/>
      <c r="E39" s="192"/>
      <c r="F39" s="192"/>
    </row>
    <row r="40" spans="1:6" x14ac:dyDescent="0.2">
      <c r="A40" s="602" t="s">
        <v>45</v>
      </c>
      <c r="B40" s="602"/>
      <c r="C40" s="227"/>
      <c r="D40" s="191"/>
      <c r="E40" s="191"/>
      <c r="F40" s="191"/>
    </row>
    <row r="41" spans="1:6" x14ac:dyDescent="0.2">
      <c r="A41" s="602" t="s">
        <v>46</v>
      </c>
      <c r="B41" s="602"/>
      <c r="C41" s="227"/>
      <c r="D41" s="192"/>
      <c r="E41" s="192"/>
      <c r="F41" s="192"/>
    </row>
    <row r="42" spans="1:6" ht="24.75" customHeight="1" x14ac:dyDescent="0.2">
      <c r="A42" s="615" t="s">
        <v>239</v>
      </c>
      <c r="B42" s="616"/>
      <c r="C42" s="191"/>
      <c r="D42" s="191"/>
      <c r="E42" s="191"/>
      <c r="F42" s="191"/>
    </row>
    <row r="43" spans="1:6" ht="12.75" customHeight="1" x14ac:dyDescent="0.2">
      <c r="A43" s="313" t="s">
        <v>240</v>
      </c>
      <c r="B43" s="314"/>
      <c r="C43" s="191"/>
      <c r="D43" s="191"/>
      <c r="E43" s="191"/>
      <c r="F43" s="191"/>
    </row>
    <row r="44" spans="1:6" ht="12.75" customHeight="1" x14ac:dyDescent="0.2">
      <c r="A44" s="262" t="s">
        <v>227</v>
      </c>
      <c r="B44" s="314"/>
      <c r="C44" s="191"/>
      <c r="D44" s="191"/>
      <c r="E44" s="191"/>
      <c r="F44" s="191"/>
    </row>
    <row r="45" spans="1:6" ht="12.75" customHeight="1" x14ac:dyDescent="0.2">
      <c r="A45" s="262" t="s">
        <v>236</v>
      </c>
      <c r="B45" s="314"/>
      <c r="C45" s="191"/>
      <c r="D45" s="191"/>
      <c r="E45" s="191"/>
      <c r="F45" s="191"/>
    </row>
    <row r="46" spans="1:6" ht="12.75" customHeight="1" x14ac:dyDescent="0.2">
      <c r="A46" s="313"/>
      <c r="B46" s="314"/>
      <c r="C46" s="191"/>
      <c r="D46" s="191"/>
      <c r="E46" s="191"/>
      <c r="F46" s="191"/>
    </row>
    <row r="47" spans="1:6" x14ac:dyDescent="0.2">
      <c r="A47" s="604" t="s">
        <v>204</v>
      </c>
      <c r="B47" s="604"/>
      <c r="C47" s="192">
        <f>C29+C31</f>
        <v>10062</v>
      </c>
      <c r="D47" s="192">
        <f>D29+D31</f>
        <v>0</v>
      </c>
      <c r="E47" s="192">
        <f>E29+E31</f>
        <v>0</v>
      </c>
      <c r="F47" s="192">
        <f>F29+F31</f>
        <v>10062</v>
      </c>
    </row>
    <row r="48" spans="1:6" x14ac:dyDescent="0.2">
      <c r="A48" s="263"/>
      <c r="B48" s="263"/>
      <c r="C48" s="270"/>
      <c r="D48" s="270"/>
      <c r="E48" s="270"/>
      <c r="F48" s="270"/>
    </row>
    <row r="49" spans="1:6" x14ac:dyDescent="0.2">
      <c r="A49" s="309" t="s">
        <v>62</v>
      </c>
      <c r="B49" s="318"/>
      <c r="C49" s="191"/>
      <c r="D49" s="191"/>
      <c r="E49" s="191"/>
      <c r="F49" s="191">
        <f>'[2]3.1_zenesuli'!E51-'[2]2.12_zenesuli'!F47</f>
        <v>81248</v>
      </c>
    </row>
    <row r="50" spans="1:6" x14ac:dyDescent="0.2">
      <c r="A50" s="263"/>
      <c r="B50" s="263"/>
      <c r="C50" s="270"/>
      <c r="D50" s="270"/>
      <c r="E50" s="270"/>
      <c r="F50" s="270"/>
    </row>
    <row r="51" spans="1:6" x14ac:dyDescent="0.2">
      <c r="A51" s="309" t="s">
        <v>134</v>
      </c>
      <c r="B51" s="318"/>
      <c r="C51" s="192">
        <f>C47+C49</f>
        <v>10062</v>
      </c>
      <c r="D51" s="192">
        <f>D47+D49</f>
        <v>0</v>
      </c>
      <c r="E51" s="192">
        <f>E47+E49</f>
        <v>0</v>
      </c>
      <c r="F51" s="192">
        <f>F47+F49</f>
        <v>91310</v>
      </c>
    </row>
  </sheetData>
  <mergeCells count="34">
    <mergeCell ref="A13:B13"/>
    <mergeCell ref="A1:F1"/>
    <mergeCell ref="A3:F3"/>
    <mergeCell ref="A5:B6"/>
    <mergeCell ref="C5:E5"/>
    <mergeCell ref="F5:F6"/>
    <mergeCell ref="A7:B7"/>
    <mergeCell ref="A8:B8"/>
    <mergeCell ref="A9:B9"/>
    <mergeCell ref="A10:B10"/>
    <mergeCell ref="A11:B11"/>
    <mergeCell ref="A12:B12"/>
    <mergeCell ref="A2:F2"/>
    <mergeCell ref="A29:B29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41:B41"/>
    <mergeCell ref="A42:B42"/>
    <mergeCell ref="A47:B47"/>
    <mergeCell ref="A35:B35"/>
    <mergeCell ref="A36:B36"/>
    <mergeCell ref="A37:B37"/>
    <mergeCell ref="A38:B38"/>
    <mergeCell ref="A39:B39"/>
    <mergeCell ref="A40:B4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21" zoomScaleNormal="100" workbookViewId="0">
      <selection activeCell="L22" sqref="L22:L26"/>
    </sheetView>
  </sheetViews>
  <sheetFormatPr defaultRowHeight="12.75" x14ac:dyDescent="0.2"/>
  <cols>
    <col min="3" max="3" width="33.5703125" customWidth="1"/>
    <col min="4" max="4" width="15.7109375" customWidth="1"/>
    <col min="5" max="5" width="6.5703125" customWidth="1"/>
    <col min="6" max="6" width="46.85546875" customWidth="1"/>
    <col min="7" max="7" width="15.7109375" customWidth="1"/>
  </cols>
  <sheetData>
    <row r="1" spans="1:7" ht="12" customHeight="1" x14ac:dyDescent="0.2">
      <c r="A1" s="57" t="s">
        <v>339</v>
      </c>
      <c r="F1" s="10"/>
      <c r="G1" s="186" t="s">
        <v>432</v>
      </c>
    </row>
    <row r="2" spans="1:7" ht="15" x14ac:dyDescent="0.2">
      <c r="A2" s="584" t="s">
        <v>376</v>
      </c>
      <c r="B2" s="584"/>
      <c r="C2" s="584"/>
      <c r="D2" s="584"/>
      <c r="E2" s="584"/>
      <c r="F2" s="584"/>
      <c r="G2" s="584"/>
    </row>
    <row r="3" spans="1:7" ht="12" customHeight="1" x14ac:dyDescent="0.2">
      <c r="G3" s="153" t="s">
        <v>0</v>
      </c>
    </row>
    <row r="4" spans="1:7" ht="14.25" customHeight="1" x14ac:dyDescent="0.2">
      <c r="A4" s="585" t="s">
        <v>377</v>
      </c>
      <c r="B4" s="585"/>
      <c r="C4" s="585"/>
      <c r="D4" s="585"/>
      <c r="E4" s="585" t="s">
        <v>378</v>
      </c>
      <c r="F4" s="585"/>
      <c r="G4" s="585"/>
    </row>
    <row r="5" spans="1:7" x14ac:dyDescent="0.2">
      <c r="A5" s="586" t="s">
        <v>86</v>
      </c>
      <c r="B5" s="586"/>
      <c r="C5" s="586"/>
      <c r="D5" s="152" t="s">
        <v>217</v>
      </c>
      <c r="E5" s="586" t="s">
        <v>1</v>
      </c>
      <c r="F5" s="586"/>
      <c r="G5" s="152" t="s">
        <v>217</v>
      </c>
    </row>
    <row r="6" spans="1:7" ht="13.5" customHeight="1" x14ac:dyDescent="0.2">
      <c r="A6" s="573" t="s">
        <v>192</v>
      </c>
      <c r="B6" s="573"/>
      <c r="C6" s="573"/>
      <c r="D6" s="155">
        <f>SUM(D7:D11)</f>
        <v>4185652</v>
      </c>
      <c r="E6" s="573" t="s">
        <v>193</v>
      </c>
      <c r="F6" s="573"/>
      <c r="G6" s="155">
        <f>SUM(G7:G11)</f>
        <v>3034924</v>
      </c>
    </row>
    <row r="7" spans="1:7" ht="15" customHeight="1" x14ac:dyDescent="0.2">
      <c r="A7" s="570" t="s">
        <v>87</v>
      </c>
      <c r="B7" s="570"/>
      <c r="C7" s="570"/>
      <c r="D7" s="156">
        <v>283925</v>
      </c>
      <c r="E7" s="570" t="s">
        <v>137</v>
      </c>
      <c r="F7" s="570"/>
      <c r="G7" s="156">
        <v>1910</v>
      </c>
    </row>
    <row r="8" spans="1:7" ht="13.5" customHeight="1" x14ac:dyDescent="0.2">
      <c r="A8" s="582" t="s">
        <v>88</v>
      </c>
      <c r="B8" s="582"/>
      <c r="C8" s="582"/>
      <c r="D8" s="156">
        <v>3134726</v>
      </c>
      <c r="E8" s="583" t="s">
        <v>167</v>
      </c>
      <c r="F8" s="583"/>
      <c r="G8" s="156">
        <v>4502</v>
      </c>
    </row>
    <row r="9" spans="1:7" ht="15" customHeight="1" x14ac:dyDescent="0.2">
      <c r="A9" s="582" t="s">
        <v>152</v>
      </c>
      <c r="B9" s="582"/>
      <c r="C9" s="582"/>
      <c r="D9" s="156">
        <v>713107</v>
      </c>
      <c r="E9" s="570" t="s">
        <v>155</v>
      </c>
      <c r="F9" s="570"/>
      <c r="G9" s="156">
        <v>536111</v>
      </c>
    </row>
    <row r="10" spans="1:7" ht="15" customHeight="1" x14ac:dyDescent="0.2">
      <c r="A10" s="570" t="s">
        <v>89</v>
      </c>
      <c r="B10" s="570"/>
      <c r="C10" s="570"/>
      <c r="D10" s="156">
        <v>47835</v>
      </c>
      <c r="E10" s="570" t="s">
        <v>156</v>
      </c>
      <c r="F10" s="570"/>
      <c r="G10" s="156">
        <v>10500</v>
      </c>
    </row>
    <row r="11" spans="1:7" ht="15" customHeight="1" x14ac:dyDescent="0.2">
      <c r="A11" s="570" t="s">
        <v>90</v>
      </c>
      <c r="B11" s="570"/>
      <c r="C11" s="570"/>
      <c r="D11" s="156">
        <v>6059</v>
      </c>
      <c r="E11" s="570" t="s">
        <v>381</v>
      </c>
      <c r="F11" s="570"/>
      <c r="G11" s="156">
        <v>2481901</v>
      </c>
    </row>
    <row r="12" spans="1:7" ht="15" customHeight="1" x14ac:dyDescent="0.2">
      <c r="A12" s="570"/>
      <c r="B12" s="570"/>
      <c r="C12" s="570"/>
      <c r="D12" s="156"/>
      <c r="E12" s="571"/>
      <c r="F12" s="572"/>
      <c r="G12" s="156"/>
    </row>
    <row r="13" spans="1:7" ht="15" customHeight="1" x14ac:dyDescent="0.2">
      <c r="A13" s="573" t="s">
        <v>194</v>
      </c>
      <c r="B13" s="573"/>
      <c r="C13" s="573"/>
      <c r="D13" s="155">
        <f>SUM(D14:D17)</f>
        <v>805014</v>
      </c>
      <c r="E13" s="573" t="s">
        <v>195</v>
      </c>
      <c r="F13" s="573"/>
      <c r="G13" s="155">
        <f>SUM(G14:G16)</f>
        <v>853527</v>
      </c>
    </row>
    <row r="14" spans="1:7" ht="15" customHeight="1" x14ac:dyDescent="0.2">
      <c r="A14" s="570" t="s">
        <v>91</v>
      </c>
      <c r="B14" s="570"/>
      <c r="C14" s="570"/>
      <c r="D14" s="156">
        <v>599316</v>
      </c>
      <c r="E14" s="571" t="s">
        <v>157</v>
      </c>
      <c r="F14" s="572"/>
      <c r="G14" s="156">
        <v>753581</v>
      </c>
    </row>
    <row r="15" spans="1:7" ht="15" customHeight="1" x14ac:dyDescent="0.2">
      <c r="A15" s="582" t="s">
        <v>108</v>
      </c>
      <c r="B15" s="582"/>
      <c r="C15" s="582"/>
      <c r="D15" s="156">
        <v>0</v>
      </c>
      <c r="E15" s="571" t="s">
        <v>158</v>
      </c>
      <c r="F15" s="572"/>
      <c r="G15" s="156">
        <v>2946</v>
      </c>
    </row>
    <row r="16" spans="1:7" ht="15" customHeight="1" x14ac:dyDescent="0.2">
      <c r="A16" s="570" t="s">
        <v>92</v>
      </c>
      <c r="B16" s="570"/>
      <c r="C16" s="570"/>
      <c r="D16" s="156">
        <v>175698</v>
      </c>
      <c r="E16" s="571" t="s">
        <v>148</v>
      </c>
      <c r="F16" s="572"/>
      <c r="G16" s="156">
        <v>97000</v>
      </c>
    </row>
    <row r="17" spans="1:7" ht="15" customHeight="1" x14ac:dyDescent="0.2">
      <c r="A17" s="570" t="s">
        <v>93</v>
      </c>
      <c r="B17" s="570"/>
      <c r="C17" s="570"/>
      <c r="D17" s="156">
        <v>30000</v>
      </c>
      <c r="E17" s="571"/>
      <c r="F17" s="572"/>
      <c r="G17" s="156"/>
    </row>
    <row r="18" spans="1:7" ht="15" customHeight="1" x14ac:dyDescent="0.2">
      <c r="A18" s="581" t="s">
        <v>196</v>
      </c>
      <c r="B18" s="565"/>
      <c r="C18" s="565"/>
      <c r="D18" s="155">
        <f>SUM(D19:D20)</f>
        <v>276447</v>
      </c>
      <c r="E18" s="579" t="s">
        <v>186</v>
      </c>
      <c r="F18" s="580"/>
      <c r="G18" s="155">
        <f>SUM(G19:G20)</f>
        <v>0</v>
      </c>
    </row>
    <row r="19" spans="1:7" ht="15" customHeight="1" x14ac:dyDescent="0.2">
      <c r="A19" s="570" t="s">
        <v>183</v>
      </c>
      <c r="B19" s="570"/>
      <c r="C19" s="570"/>
      <c r="D19" s="156"/>
      <c r="E19" s="561" t="s">
        <v>184</v>
      </c>
      <c r="F19" s="563"/>
      <c r="G19" s="156">
        <v>0</v>
      </c>
    </row>
    <row r="20" spans="1:7" ht="13.5" customHeight="1" x14ac:dyDescent="0.2">
      <c r="A20" s="570" t="s">
        <v>182</v>
      </c>
      <c r="B20" s="570"/>
      <c r="C20" s="570"/>
      <c r="D20" s="156">
        <v>276447</v>
      </c>
      <c r="E20" s="571" t="s">
        <v>185</v>
      </c>
      <c r="F20" s="572"/>
      <c r="G20" s="156">
        <v>0</v>
      </c>
    </row>
    <row r="21" spans="1:7" ht="13.5" customHeight="1" x14ac:dyDescent="0.2">
      <c r="A21" s="570"/>
      <c r="B21" s="570"/>
      <c r="C21" s="570"/>
      <c r="D21" s="156"/>
      <c r="E21" s="571"/>
      <c r="F21" s="572"/>
      <c r="G21" s="156"/>
    </row>
    <row r="22" spans="1:7" ht="13.5" customHeight="1" x14ac:dyDescent="0.2">
      <c r="A22" s="570"/>
      <c r="B22" s="570"/>
      <c r="C22" s="570"/>
      <c r="D22" s="156"/>
      <c r="E22" s="574" t="s">
        <v>197</v>
      </c>
      <c r="F22" s="575"/>
      <c r="G22" s="155">
        <f>SUM(G23:G24)</f>
        <v>467869</v>
      </c>
    </row>
    <row r="23" spans="1:7" x14ac:dyDescent="0.2">
      <c r="A23" s="570"/>
      <c r="B23" s="570"/>
      <c r="C23" s="570"/>
      <c r="D23" s="156"/>
      <c r="E23" s="571" t="s">
        <v>163</v>
      </c>
      <c r="F23" s="572"/>
      <c r="G23" s="156">
        <v>467869</v>
      </c>
    </row>
    <row r="24" spans="1:7" ht="12.75" customHeight="1" x14ac:dyDescent="0.2">
      <c r="A24" s="570"/>
      <c r="B24" s="570"/>
      <c r="C24" s="570"/>
      <c r="D24" s="156"/>
      <c r="E24" s="571" t="s">
        <v>164</v>
      </c>
      <c r="F24" s="572"/>
      <c r="G24" s="156">
        <v>0</v>
      </c>
    </row>
    <row r="25" spans="1:7" x14ac:dyDescent="0.2">
      <c r="A25" s="570"/>
      <c r="B25" s="570"/>
      <c r="C25" s="570"/>
      <c r="D25" s="156"/>
      <c r="E25" s="571"/>
      <c r="F25" s="572"/>
      <c r="G25" s="156"/>
    </row>
    <row r="26" spans="1:7" ht="15" customHeight="1" x14ac:dyDescent="0.2">
      <c r="A26" s="573" t="s">
        <v>188</v>
      </c>
      <c r="B26" s="573"/>
      <c r="C26" s="573"/>
      <c r="D26" s="155">
        <f>SUM(D6+D13+D18)</f>
        <v>5267113</v>
      </c>
      <c r="E26" s="574" t="s">
        <v>190</v>
      </c>
      <c r="F26" s="575"/>
      <c r="G26" s="155">
        <f>SUM(G6+G13+G18+G22)</f>
        <v>4356320</v>
      </c>
    </row>
    <row r="27" spans="1:7" ht="15" customHeight="1" x14ac:dyDescent="0.2">
      <c r="A27" s="576" t="s">
        <v>218</v>
      </c>
      <c r="B27" s="577"/>
      <c r="C27" s="578"/>
      <c r="D27" s="155">
        <f>SUM(D34+D31+D28)</f>
        <v>73681</v>
      </c>
      <c r="E27" s="579" t="s">
        <v>224</v>
      </c>
      <c r="F27" s="580"/>
      <c r="G27" s="155">
        <f>SUM(G28+G31+G34)</f>
        <v>984474</v>
      </c>
    </row>
    <row r="28" spans="1:7" ht="15" customHeight="1" x14ac:dyDescent="0.2">
      <c r="A28" s="561" t="s">
        <v>220</v>
      </c>
      <c r="B28" s="562"/>
      <c r="C28" s="563"/>
      <c r="D28" s="156">
        <f>SUM(D29:D30)</f>
        <v>0</v>
      </c>
      <c r="E28" s="561" t="s">
        <v>221</v>
      </c>
      <c r="F28" s="563"/>
      <c r="G28" s="156">
        <v>0</v>
      </c>
    </row>
    <row r="29" spans="1:7" ht="15" customHeight="1" x14ac:dyDescent="0.2">
      <c r="A29" s="561" t="s">
        <v>379</v>
      </c>
      <c r="B29" s="562"/>
      <c r="C29" s="563"/>
      <c r="D29" s="156">
        <v>0</v>
      </c>
      <c r="E29" s="148"/>
      <c r="F29" s="149"/>
      <c r="G29" s="156"/>
    </row>
    <row r="30" spans="1:7" ht="15" customHeight="1" x14ac:dyDescent="0.2">
      <c r="A30" s="561" t="s">
        <v>380</v>
      </c>
      <c r="B30" s="562"/>
      <c r="C30" s="563"/>
      <c r="D30" s="156">
        <v>0</v>
      </c>
      <c r="E30" s="148"/>
      <c r="F30" s="149"/>
      <c r="G30" s="156"/>
    </row>
    <row r="31" spans="1:7" ht="25.5" customHeight="1" x14ac:dyDescent="0.2">
      <c r="A31" s="561" t="s">
        <v>219</v>
      </c>
      <c r="B31" s="562"/>
      <c r="C31" s="563"/>
      <c r="D31" s="157">
        <f>SUM(D32:D33)</f>
        <v>23194</v>
      </c>
      <c r="E31" s="568" t="s">
        <v>222</v>
      </c>
      <c r="F31" s="569"/>
      <c r="G31" s="156">
        <v>0</v>
      </c>
    </row>
    <row r="32" spans="1:7" ht="12.75" customHeight="1" x14ac:dyDescent="0.2">
      <c r="A32" s="561" t="s">
        <v>379</v>
      </c>
      <c r="B32" s="562"/>
      <c r="C32" s="563"/>
      <c r="D32" s="157">
        <v>0</v>
      </c>
      <c r="E32" s="150"/>
      <c r="F32" s="151"/>
      <c r="G32" s="156"/>
    </row>
    <row r="33" spans="1:7" ht="12.75" customHeight="1" x14ac:dyDescent="0.2">
      <c r="A33" s="561" t="s">
        <v>380</v>
      </c>
      <c r="B33" s="562"/>
      <c r="C33" s="563"/>
      <c r="D33" s="157">
        <v>23194</v>
      </c>
      <c r="E33" s="150"/>
      <c r="F33" s="151"/>
      <c r="G33" s="156"/>
    </row>
    <row r="34" spans="1:7" ht="12.75" customHeight="1" x14ac:dyDescent="0.2">
      <c r="A34" s="565" t="s">
        <v>230</v>
      </c>
      <c r="B34" s="565"/>
      <c r="C34" s="565"/>
      <c r="D34" s="156">
        <f>SUM(D35:D36)</f>
        <v>50487</v>
      </c>
      <c r="E34" s="566" t="s">
        <v>223</v>
      </c>
      <c r="F34" s="567"/>
      <c r="G34" s="156">
        <f>SUM(G35:G36)</f>
        <v>984474</v>
      </c>
    </row>
    <row r="35" spans="1:7" ht="12.75" customHeight="1" x14ac:dyDescent="0.2">
      <c r="A35" s="561" t="s">
        <v>379</v>
      </c>
      <c r="B35" s="562"/>
      <c r="C35" s="563"/>
      <c r="D35" s="156"/>
      <c r="E35" s="561" t="s">
        <v>379</v>
      </c>
      <c r="F35" s="563"/>
      <c r="G35" s="158">
        <v>934474</v>
      </c>
    </row>
    <row r="36" spans="1:7" ht="12.75" customHeight="1" x14ac:dyDescent="0.2">
      <c r="A36" s="561" t="s">
        <v>380</v>
      </c>
      <c r="B36" s="562"/>
      <c r="C36" s="563"/>
      <c r="D36" s="156">
        <v>50487</v>
      </c>
      <c r="E36" s="561" t="s">
        <v>380</v>
      </c>
      <c r="F36" s="563"/>
      <c r="G36" s="158">
        <v>50000</v>
      </c>
    </row>
    <row r="37" spans="1:7" ht="15" customHeight="1" x14ac:dyDescent="0.2">
      <c r="A37" s="564" t="s">
        <v>189</v>
      </c>
      <c r="B37" s="564"/>
      <c r="C37" s="564"/>
      <c r="D37" s="155">
        <f>SUM(D6+D13+D18+D27)</f>
        <v>5340794</v>
      </c>
      <c r="E37" s="564" t="s">
        <v>191</v>
      </c>
      <c r="F37" s="564"/>
      <c r="G37" s="155">
        <f>SUM(G6+G13+G18+G22+G27)</f>
        <v>5340794</v>
      </c>
    </row>
    <row r="39" spans="1:7" x14ac:dyDescent="0.2">
      <c r="A39" s="247" t="s">
        <v>991</v>
      </c>
    </row>
  </sheetData>
  <mergeCells count="65">
    <mergeCell ref="E13:F13"/>
    <mergeCell ref="E8:F8"/>
    <mergeCell ref="A8:C8"/>
    <mergeCell ref="A13:C13"/>
    <mergeCell ref="E7:F7"/>
    <mergeCell ref="A9:C9"/>
    <mergeCell ref="A10:C10"/>
    <mergeCell ref="E10:F10"/>
    <mergeCell ref="A11:C11"/>
    <mergeCell ref="A12:C12"/>
    <mergeCell ref="E11:F11"/>
    <mergeCell ref="A33:C33"/>
    <mergeCell ref="A32:C32"/>
    <mergeCell ref="A30:C30"/>
    <mergeCell ref="A2:G2"/>
    <mergeCell ref="A4:D4"/>
    <mergeCell ref="A5:C5"/>
    <mergeCell ref="E5:F5"/>
    <mergeCell ref="E4:G4"/>
    <mergeCell ref="E14:F14"/>
    <mergeCell ref="E15:F15"/>
    <mergeCell ref="E16:F16"/>
    <mergeCell ref="A14:C14"/>
    <mergeCell ref="A6:C6"/>
    <mergeCell ref="E6:F6"/>
    <mergeCell ref="A7:C7"/>
    <mergeCell ref="E9:F9"/>
    <mergeCell ref="E28:F28"/>
    <mergeCell ref="A31:C31"/>
    <mergeCell ref="E31:F31"/>
    <mergeCell ref="A29:C29"/>
    <mergeCell ref="A28:C28"/>
    <mergeCell ref="E27:F27"/>
    <mergeCell ref="A15:C15"/>
    <mergeCell ref="E12:F12"/>
    <mergeCell ref="A16:C16"/>
    <mergeCell ref="A17:C17"/>
    <mergeCell ref="A18:C18"/>
    <mergeCell ref="A23:C23"/>
    <mergeCell ref="A24:C24"/>
    <mergeCell ref="A25:C25"/>
    <mergeCell ref="E25:F25"/>
    <mergeCell ref="E17:F17"/>
    <mergeCell ref="E18:F18"/>
    <mergeCell ref="E23:F23"/>
    <mergeCell ref="A27:C27"/>
    <mergeCell ref="E19:F19"/>
    <mergeCell ref="A22:C22"/>
    <mergeCell ref="E22:F22"/>
    <mergeCell ref="E26:F26"/>
    <mergeCell ref="A26:C26"/>
    <mergeCell ref="A19:C19"/>
    <mergeCell ref="E24:F24"/>
    <mergeCell ref="E20:F20"/>
    <mergeCell ref="A21:C21"/>
    <mergeCell ref="E21:F21"/>
    <mergeCell ref="A20:C20"/>
    <mergeCell ref="A37:C37"/>
    <mergeCell ref="E37:F37"/>
    <mergeCell ref="A34:C34"/>
    <mergeCell ref="E34:F34"/>
    <mergeCell ref="A35:C35"/>
    <mergeCell ref="E35:F35"/>
    <mergeCell ref="A36:C36"/>
    <mergeCell ref="E36:F36"/>
  </mergeCells>
  <phoneticPr fontId="0" type="noConversion"/>
  <pageMargins left="0.59055118110236227" right="0.43307086614173229" top="0.35433070866141736" bottom="0.27559055118110237" header="0.43307086614173229" footer="0.51181102362204722"/>
  <pageSetup paperSize="9" orientation="landscape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43" workbookViewId="0">
      <selection activeCell="I30" sqref="I30"/>
    </sheetView>
  </sheetViews>
  <sheetFormatPr defaultRowHeight="12.75" x14ac:dyDescent="0.2"/>
  <cols>
    <col min="1" max="1" width="41.28515625" style="247" customWidth="1"/>
    <col min="2" max="2" width="10" style="247" hidden="1" customWidth="1"/>
    <col min="3" max="3" width="10.7109375" style="247" customWidth="1"/>
    <col min="4" max="4" width="11.5703125" style="247" customWidth="1"/>
    <col min="5" max="5" width="10.140625" style="247" customWidth="1"/>
    <col min="6" max="6" width="12.85546875" style="247" customWidth="1"/>
    <col min="7" max="256" width="9.140625" style="247"/>
    <col min="257" max="257" width="41.28515625" style="247" customWidth="1"/>
    <col min="258" max="258" width="0" style="247" hidden="1" customWidth="1"/>
    <col min="259" max="259" width="10.7109375" style="247" customWidth="1"/>
    <col min="260" max="260" width="11.5703125" style="247" customWidth="1"/>
    <col min="261" max="261" width="10.140625" style="247" customWidth="1"/>
    <col min="262" max="262" width="12.85546875" style="247" customWidth="1"/>
    <col min="263" max="512" width="9.140625" style="247"/>
    <col min="513" max="513" width="41.28515625" style="247" customWidth="1"/>
    <col min="514" max="514" width="0" style="247" hidden="1" customWidth="1"/>
    <col min="515" max="515" width="10.7109375" style="247" customWidth="1"/>
    <col min="516" max="516" width="11.5703125" style="247" customWidth="1"/>
    <col min="517" max="517" width="10.140625" style="247" customWidth="1"/>
    <col min="518" max="518" width="12.85546875" style="247" customWidth="1"/>
    <col min="519" max="768" width="9.140625" style="247"/>
    <col min="769" max="769" width="41.28515625" style="247" customWidth="1"/>
    <col min="770" max="770" width="0" style="247" hidden="1" customWidth="1"/>
    <col min="771" max="771" width="10.7109375" style="247" customWidth="1"/>
    <col min="772" max="772" width="11.5703125" style="247" customWidth="1"/>
    <col min="773" max="773" width="10.140625" style="247" customWidth="1"/>
    <col min="774" max="774" width="12.85546875" style="247" customWidth="1"/>
    <col min="775" max="1024" width="9.140625" style="247"/>
    <col min="1025" max="1025" width="41.28515625" style="247" customWidth="1"/>
    <col min="1026" max="1026" width="0" style="247" hidden="1" customWidth="1"/>
    <col min="1027" max="1027" width="10.7109375" style="247" customWidth="1"/>
    <col min="1028" max="1028" width="11.5703125" style="247" customWidth="1"/>
    <col min="1029" max="1029" width="10.140625" style="247" customWidth="1"/>
    <col min="1030" max="1030" width="12.85546875" style="247" customWidth="1"/>
    <col min="1031" max="1280" width="9.140625" style="247"/>
    <col min="1281" max="1281" width="41.28515625" style="247" customWidth="1"/>
    <col min="1282" max="1282" width="0" style="247" hidden="1" customWidth="1"/>
    <col min="1283" max="1283" width="10.7109375" style="247" customWidth="1"/>
    <col min="1284" max="1284" width="11.5703125" style="247" customWidth="1"/>
    <col min="1285" max="1285" width="10.140625" style="247" customWidth="1"/>
    <col min="1286" max="1286" width="12.85546875" style="247" customWidth="1"/>
    <col min="1287" max="1536" width="9.140625" style="247"/>
    <col min="1537" max="1537" width="41.28515625" style="247" customWidth="1"/>
    <col min="1538" max="1538" width="0" style="247" hidden="1" customWidth="1"/>
    <col min="1539" max="1539" width="10.7109375" style="247" customWidth="1"/>
    <col min="1540" max="1540" width="11.5703125" style="247" customWidth="1"/>
    <col min="1541" max="1541" width="10.140625" style="247" customWidth="1"/>
    <col min="1542" max="1542" width="12.85546875" style="247" customWidth="1"/>
    <col min="1543" max="1792" width="9.140625" style="247"/>
    <col min="1793" max="1793" width="41.28515625" style="247" customWidth="1"/>
    <col min="1794" max="1794" width="0" style="247" hidden="1" customWidth="1"/>
    <col min="1795" max="1795" width="10.7109375" style="247" customWidth="1"/>
    <col min="1796" max="1796" width="11.5703125" style="247" customWidth="1"/>
    <col min="1797" max="1797" width="10.140625" style="247" customWidth="1"/>
    <col min="1798" max="1798" width="12.85546875" style="247" customWidth="1"/>
    <col min="1799" max="2048" width="9.140625" style="247"/>
    <col min="2049" max="2049" width="41.28515625" style="247" customWidth="1"/>
    <col min="2050" max="2050" width="0" style="247" hidden="1" customWidth="1"/>
    <col min="2051" max="2051" width="10.7109375" style="247" customWidth="1"/>
    <col min="2052" max="2052" width="11.5703125" style="247" customWidth="1"/>
    <col min="2053" max="2053" width="10.140625" style="247" customWidth="1"/>
    <col min="2054" max="2054" width="12.85546875" style="247" customWidth="1"/>
    <col min="2055" max="2304" width="9.140625" style="247"/>
    <col min="2305" max="2305" width="41.28515625" style="247" customWidth="1"/>
    <col min="2306" max="2306" width="0" style="247" hidden="1" customWidth="1"/>
    <col min="2307" max="2307" width="10.7109375" style="247" customWidth="1"/>
    <col min="2308" max="2308" width="11.5703125" style="247" customWidth="1"/>
    <col min="2309" max="2309" width="10.140625" style="247" customWidth="1"/>
    <col min="2310" max="2310" width="12.85546875" style="247" customWidth="1"/>
    <col min="2311" max="2560" width="9.140625" style="247"/>
    <col min="2561" max="2561" width="41.28515625" style="247" customWidth="1"/>
    <col min="2562" max="2562" width="0" style="247" hidden="1" customWidth="1"/>
    <col min="2563" max="2563" width="10.7109375" style="247" customWidth="1"/>
    <col min="2564" max="2564" width="11.5703125" style="247" customWidth="1"/>
    <col min="2565" max="2565" width="10.140625" style="247" customWidth="1"/>
    <col min="2566" max="2566" width="12.85546875" style="247" customWidth="1"/>
    <col min="2567" max="2816" width="9.140625" style="247"/>
    <col min="2817" max="2817" width="41.28515625" style="247" customWidth="1"/>
    <col min="2818" max="2818" width="0" style="247" hidden="1" customWidth="1"/>
    <col min="2819" max="2819" width="10.7109375" style="247" customWidth="1"/>
    <col min="2820" max="2820" width="11.5703125" style="247" customWidth="1"/>
    <col min="2821" max="2821" width="10.140625" style="247" customWidth="1"/>
    <col min="2822" max="2822" width="12.85546875" style="247" customWidth="1"/>
    <col min="2823" max="3072" width="9.140625" style="247"/>
    <col min="3073" max="3073" width="41.28515625" style="247" customWidth="1"/>
    <col min="3074" max="3074" width="0" style="247" hidden="1" customWidth="1"/>
    <col min="3075" max="3075" width="10.7109375" style="247" customWidth="1"/>
    <col min="3076" max="3076" width="11.5703125" style="247" customWidth="1"/>
    <col min="3077" max="3077" width="10.140625" style="247" customWidth="1"/>
    <col min="3078" max="3078" width="12.85546875" style="247" customWidth="1"/>
    <col min="3079" max="3328" width="9.140625" style="247"/>
    <col min="3329" max="3329" width="41.28515625" style="247" customWidth="1"/>
    <col min="3330" max="3330" width="0" style="247" hidden="1" customWidth="1"/>
    <col min="3331" max="3331" width="10.7109375" style="247" customWidth="1"/>
    <col min="3332" max="3332" width="11.5703125" style="247" customWidth="1"/>
    <col min="3333" max="3333" width="10.140625" style="247" customWidth="1"/>
    <col min="3334" max="3334" width="12.85546875" style="247" customWidth="1"/>
    <col min="3335" max="3584" width="9.140625" style="247"/>
    <col min="3585" max="3585" width="41.28515625" style="247" customWidth="1"/>
    <col min="3586" max="3586" width="0" style="247" hidden="1" customWidth="1"/>
    <col min="3587" max="3587" width="10.7109375" style="247" customWidth="1"/>
    <col min="3588" max="3588" width="11.5703125" style="247" customWidth="1"/>
    <col min="3589" max="3589" width="10.140625" style="247" customWidth="1"/>
    <col min="3590" max="3590" width="12.85546875" style="247" customWidth="1"/>
    <col min="3591" max="3840" width="9.140625" style="247"/>
    <col min="3841" max="3841" width="41.28515625" style="247" customWidth="1"/>
    <col min="3842" max="3842" width="0" style="247" hidden="1" customWidth="1"/>
    <col min="3843" max="3843" width="10.7109375" style="247" customWidth="1"/>
    <col min="3844" max="3844" width="11.5703125" style="247" customWidth="1"/>
    <col min="3845" max="3845" width="10.140625" style="247" customWidth="1"/>
    <col min="3846" max="3846" width="12.85546875" style="247" customWidth="1"/>
    <col min="3847" max="4096" width="9.140625" style="247"/>
    <col min="4097" max="4097" width="41.28515625" style="247" customWidth="1"/>
    <col min="4098" max="4098" width="0" style="247" hidden="1" customWidth="1"/>
    <col min="4099" max="4099" width="10.7109375" style="247" customWidth="1"/>
    <col min="4100" max="4100" width="11.5703125" style="247" customWidth="1"/>
    <col min="4101" max="4101" width="10.140625" style="247" customWidth="1"/>
    <col min="4102" max="4102" width="12.85546875" style="247" customWidth="1"/>
    <col min="4103" max="4352" width="9.140625" style="247"/>
    <col min="4353" max="4353" width="41.28515625" style="247" customWidth="1"/>
    <col min="4354" max="4354" width="0" style="247" hidden="1" customWidth="1"/>
    <col min="4355" max="4355" width="10.7109375" style="247" customWidth="1"/>
    <col min="4356" max="4356" width="11.5703125" style="247" customWidth="1"/>
    <col min="4357" max="4357" width="10.140625" style="247" customWidth="1"/>
    <col min="4358" max="4358" width="12.85546875" style="247" customWidth="1"/>
    <col min="4359" max="4608" width="9.140625" style="247"/>
    <col min="4609" max="4609" width="41.28515625" style="247" customWidth="1"/>
    <col min="4610" max="4610" width="0" style="247" hidden="1" customWidth="1"/>
    <col min="4611" max="4611" width="10.7109375" style="247" customWidth="1"/>
    <col min="4612" max="4612" width="11.5703125" style="247" customWidth="1"/>
    <col min="4613" max="4613" width="10.140625" style="247" customWidth="1"/>
    <col min="4614" max="4614" width="12.85546875" style="247" customWidth="1"/>
    <col min="4615" max="4864" width="9.140625" style="247"/>
    <col min="4865" max="4865" width="41.28515625" style="247" customWidth="1"/>
    <col min="4866" max="4866" width="0" style="247" hidden="1" customWidth="1"/>
    <col min="4867" max="4867" width="10.7109375" style="247" customWidth="1"/>
    <col min="4868" max="4868" width="11.5703125" style="247" customWidth="1"/>
    <col min="4869" max="4869" width="10.140625" style="247" customWidth="1"/>
    <col min="4870" max="4870" width="12.85546875" style="247" customWidth="1"/>
    <col min="4871" max="5120" width="9.140625" style="247"/>
    <col min="5121" max="5121" width="41.28515625" style="247" customWidth="1"/>
    <col min="5122" max="5122" width="0" style="247" hidden="1" customWidth="1"/>
    <col min="5123" max="5123" width="10.7109375" style="247" customWidth="1"/>
    <col min="5124" max="5124" width="11.5703125" style="247" customWidth="1"/>
    <col min="5125" max="5125" width="10.140625" style="247" customWidth="1"/>
    <col min="5126" max="5126" width="12.85546875" style="247" customWidth="1"/>
    <col min="5127" max="5376" width="9.140625" style="247"/>
    <col min="5377" max="5377" width="41.28515625" style="247" customWidth="1"/>
    <col min="5378" max="5378" width="0" style="247" hidden="1" customWidth="1"/>
    <col min="5379" max="5379" width="10.7109375" style="247" customWidth="1"/>
    <col min="5380" max="5380" width="11.5703125" style="247" customWidth="1"/>
    <col min="5381" max="5381" width="10.140625" style="247" customWidth="1"/>
    <col min="5382" max="5382" width="12.85546875" style="247" customWidth="1"/>
    <col min="5383" max="5632" width="9.140625" style="247"/>
    <col min="5633" max="5633" width="41.28515625" style="247" customWidth="1"/>
    <col min="5634" max="5634" width="0" style="247" hidden="1" customWidth="1"/>
    <col min="5635" max="5635" width="10.7109375" style="247" customWidth="1"/>
    <col min="5636" max="5636" width="11.5703125" style="247" customWidth="1"/>
    <col min="5637" max="5637" width="10.140625" style="247" customWidth="1"/>
    <col min="5638" max="5638" width="12.85546875" style="247" customWidth="1"/>
    <col min="5639" max="5888" width="9.140625" style="247"/>
    <col min="5889" max="5889" width="41.28515625" style="247" customWidth="1"/>
    <col min="5890" max="5890" width="0" style="247" hidden="1" customWidth="1"/>
    <col min="5891" max="5891" width="10.7109375" style="247" customWidth="1"/>
    <col min="5892" max="5892" width="11.5703125" style="247" customWidth="1"/>
    <col min="5893" max="5893" width="10.140625" style="247" customWidth="1"/>
    <col min="5894" max="5894" width="12.85546875" style="247" customWidth="1"/>
    <col min="5895" max="6144" width="9.140625" style="247"/>
    <col min="6145" max="6145" width="41.28515625" style="247" customWidth="1"/>
    <col min="6146" max="6146" width="0" style="247" hidden="1" customWidth="1"/>
    <col min="6147" max="6147" width="10.7109375" style="247" customWidth="1"/>
    <col min="6148" max="6148" width="11.5703125" style="247" customWidth="1"/>
    <col min="6149" max="6149" width="10.140625" style="247" customWidth="1"/>
    <col min="6150" max="6150" width="12.85546875" style="247" customWidth="1"/>
    <col min="6151" max="6400" width="9.140625" style="247"/>
    <col min="6401" max="6401" width="41.28515625" style="247" customWidth="1"/>
    <col min="6402" max="6402" width="0" style="247" hidden="1" customWidth="1"/>
    <col min="6403" max="6403" width="10.7109375" style="247" customWidth="1"/>
    <col min="6404" max="6404" width="11.5703125" style="247" customWidth="1"/>
    <col min="6405" max="6405" width="10.140625" style="247" customWidth="1"/>
    <col min="6406" max="6406" width="12.85546875" style="247" customWidth="1"/>
    <col min="6407" max="6656" width="9.140625" style="247"/>
    <col min="6657" max="6657" width="41.28515625" style="247" customWidth="1"/>
    <col min="6658" max="6658" width="0" style="247" hidden="1" customWidth="1"/>
    <col min="6659" max="6659" width="10.7109375" style="247" customWidth="1"/>
    <col min="6660" max="6660" width="11.5703125" style="247" customWidth="1"/>
    <col min="6661" max="6661" width="10.140625" style="247" customWidth="1"/>
    <col min="6662" max="6662" width="12.85546875" style="247" customWidth="1"/>
    <col min="6663" max="6912" width="9.140625" style="247"/>
    <col min="6913" max="6913" width="41.28515625" style="247" customWidth="1"/>
    <col min="6914" max="6914" width="0" style="247" hidden="1" customWidth="1"/>
    <col min="6915" max="6915" width="10.7109375" style="247" customWidth="1"/>
    <col min="6916" max="6916" width="11.5703125" style="247" customWidth="1"/>
    <col min="6917" max="6917" width="10.140625" style="247" customWidth="1"/>
    <col min="6918" max="6918" width="12.85546875" style="247" customWidth="1"/>
    <col min="6919" max="7168" width="9.140625" style="247"/>
    <col min="7169" max="7169" width="41.28515625" style="247" customWidth="1"/>
    <col min="7170" max="7170" width="0" style="247" hidden="1" customWidth="1"/>
    <col min="7171" max="7171" width="10.7109375" style="247" customWidth="1"/>
    <col min="7172" max="7172" width="11.5703125" style="247" customWidth="1"/>
    <col min="7173" max="7173" width="10.140625" style="247" customWidth="1"/>
    <col min="7174" max="7174" width="12.85546875" style="247" customWidth="1"/>
    <col min="7175" max="7424" width="9.140625" style="247"/>
    <col min="7425" max="7425" width="41.28515625" style="247" customWidth="1"/>
    <col min="7426" max="7426" width="0" style="247" hidden="1" customWidth="1"/>
    <col min="7427" max="7427" width="10.7109375" style="247" customWidth="1"/>
    <col min="7428" max="7428" width="11.5703125" style="247" customWidth="1"/>
    <col min="7429" max="7429" width="10.140625" style="247" customWidth="1"/>
    <col min="7430" max="7430" width="12.85546875" style="247" customWidth="1"/>
    <col min="7431" max="7680" width="9.140625" style="247"/>
    <col min="7681" max="7681" width="41.28515625" style="247" customWidth="1"/>
    <col min="7682" max="7682" width="0" style="247" hidden="1" customWidth="1"/>
    <col min="7683" max="7683" width="10.7109375" style="247" customWidth="1"/>
    <col min="7684" max="7684" width="11.5703125" style="247" customWidth="1"/>
    <col min="7685" max="7685" width="10.140625" style="247" customWidth="1"/>
    <col min="7686" max="7686" width="12.85546875" style="247" customWidth="1"/>
    <col min="7687" max="7936" width="9.140625" style="247"/>
    <col min="7937" max="7937" width="41.28515625" style="247" customWidth="1"/>
    <col min="7938" max="7938" width="0" style="247" hidden="1" customWidth="1"/>
    <col min="7939" max="7939" width="10.7109375" style="247" customWidth="1"/>
    <col min="7940" max="7940" width="11.5703125" style="247" customWidth="1"/>
    <col min="7941" max="7941" width="10.140625" style="247" customWidth="1"/>
    <col min="7942" max="7942" width="12.85546875" style="247" customWidth="1"/>
    <col min="7943" max="8192" width="9.140625" style="247"/>
    <col min="8193" max="8193" width="41.28515625" style="247" customWidth="1"/>
    <col min="8194" max="8194" width="0" style="247" hidden="1" customWidth="1"/>
    <col min="8195" max="8195" width="10.7109375" style="247" customWidth="1"/>
    <col min="8196" max="8196" width="11.5703125" style="247" customWidth="1"/>
    <col min="8197" max="8197" width="10.140625" style="247" customWidth="1"/>
    <col min="8198" max="8198" width="12.85546875" style="247" customWidth="1"/>
    <col min="8199" max="8448" width="9.140625" style="247"/>
    <col min="8449" max="8449" width="41.28515625" style="247" customWidth="1"/>
    <col min="8450" max="8450" width="0" style="247" hidden="1" customWidth="1"/>
    <col min="8451" max="8451" width="10.7109375" style="247" customWidth="1"/>
    <col min="8452" max="8452" width="11.5703125" style="247" customWidth="1"/>
    <col min="8453" max="8453" width="10.140625" style="247" customWidth="1"/>
    <col min="8454" max="8454" width="12.85546875" style="247" customWidth="1"/>
    <col min="8455" max="8704" width="9.140625" style="247"/>
    <col min="8705" max="8705" width="41.28515625" style="247" customWidth="1"/>
    <col min="8706" max="8706" width="0" style="247" hidden="1" customWidth="1"/>
    <col min="8707" max="8707" width="10.7109375" style="247" customWidth="1"/>
    <col min="8708" max="8708" width="11.5703125" style="247" customWidth="1"/>
    <col min="8709" max="8709" width="10.140625" style="247" customWidth="1"/>
    <col min="8710" max="8710" width="12.85546875" style="247" customWidth="1"/>
    <col min="8711" max="8960" width="9.140625" style="247"/>
    <col min="8961" max="8961" width="41.28515625" style="247" customWidth="1"/>
    <col min="8962" max="8962" width="0" style="247" hidden="1" customWidth="1"/>
    <col min="8963" max="8963" width="10.7109375" style="247" customWidth="1"/>
    <col min="8964" max="8964" width="11.5703125" style="247" customWidth="1"/>
    <col min="8965" max="8965" width="10.140625" style="247" customWidth="1"/>
    <col min="8966" max="8966" width="12.85546875" style="247" customWidth="1"/>
    <col min="8967" max="9216" width="9.140625" style="247"/>
    <col min="9217" max="9217" width="41.28515625" style="247" customWidth="1"/>
    <col min="9218" max="9218" width="0" style="247" hidden="1" customWidth="1"/>
    <col min="9219" max="9219" width="10.7109375" style="247" customWidth="1"/>
    <col min="9220" max="9220" width="11.5703125" style="247" customWidth="1"/>
    <col min="9221" max="9221" width="10.140625" style="247" customWidth="1"/>
    <col min="9222" max="9222" width="12.85546875" style="247" customWidth="1"/>
    <col min="9223" max="9472" width="9.140625" style="247"/>
    <col min="9473" max="9473" width="41.28515625" style="247" customWidth="1"/>
    <col min="9474" max="9474" width="0" style="247" hidden="1" customWidth="1"/>
    <col min="9475" max="9475" width="10.7109375" style="247" customWidth="1"/>
    <col min="9476" max="9476" width="11.5703125" style="247" customWidth="1"/>
    <col min="9477" max="9477" width="10.140625" style="247" customWidth="1"/>
    <col min="9478" max="9478" width="12.85546875" style="247" customWidth="1"/>
    <col min="9479" max="9728" width="9.140625" style="247"/>
    <col min="9729" max="9729" width="41.28515625" style="247" customWidth="1"/>
    <col min="9730" max="9730" width="0" style="247" hidden="1" customWidth="1"/>
    <col min="9731" max="9731" width="10.7109375" style="247" customWidth="1"/>
    <col min="9732" max="9732" width="11.5703125" style="247" customWidth="1"/>
    <col min="9733" max="9733" width="10.140625" style="247" customWidth="1"/>
    <col min="9734" max="9734" width="12.85546875" style="247" customWidth="1"/>
    <col min="9735" max="9984" width="9.140625" style="247"/>
    <col min="9985" max="9985" width="41.28515625" style="247" customWidth="1"/>
    <col min="9986" max="9986" width="0" style="247" hidden="1" customWidth="1"/>
    <col min="9987" max="9987" width="10.7109375" style="247" customWidth="1"/>
    <col min="9988" max="9988" width="11.5703125" style="247" customWidth="1"/>
    <col min="9989" max="9989" width="10.140625" style="247" customWidth="1"/>
    <col min="9990" max="9990" width="12.85546875" style="247" customWidth="1"/>
    <col min="9991" max="10240" width="9.140625" style="247"/>
    <col min="10241" max="10241" width="41.28515625" style="247" customWidth="1"/>
    <col min="10242" max="10242" width="0" style="247" hidden="1" customWidth="1"/>
    <col min="10243" max="10243" width="10.7109375" style="247" customWidth="1"/>
    <col min="10244" max="10244" width="11.5703125" style="247" customWidth="1"/>
    <col min="10245" max="10245" width="10.140625" style="247" customWidth="1"/>
    <col min="10246" max="10246" width="12.85546875" style="247" customWidth="1"/>
    <col min="10247" max="10496" width="9.140625" style="247"/>
    <col min="10497" max="10497" width="41.28515625" style="247" customWidth="1"/>
    <col min="10498" max="10498" width="0" style="247" hidden="1" customWidth="1"/>
    <col min="10499" max="10499" width="10.7109375" style="247" customWidth="1"/>
    <col min="10500" max="10500" width="11.5703125" style="247" customWidth="1"/>
    <col min="10501" max="10501" width="10.140625" style="247" customWidth="1"/>
    <col min="10502" max="10502" width="12.85546875" style="247" customWidth="1"/>
    <col min="10503" max="10752" width="9.140625" style="247"/>
    <col min="10753" max="10753" width="41.28515625" style="247" customWidth="1"/>
    <col min="10754" max="10754" width="0" style="247" hidden="1" customWidth="1"/>
    <col min="10755" max="10755" width="10.7109375" style="247" customWidth="1"/>
    <col min="10756" max="10756" width="11.5703125" style="247" customWidth="1"/>
    <col min="10757" max="10757" width="10.140625" style="247" customWidth="1"/>
    <col min="10758" max="10758" width="12.85546875" style="247" customWidth="1"/>
    <col min="10759" max="11008" width="9.140625" style="247"/>
    <col min="11009" max="11009" width="41.28515625" style="247" customWidth="1"/>
    <col min="11010" max="11010" width="0" style="247" hidden="1" customWidth="1"/>
    <col min="11011" max="11011" width="10.7109375" style="247" customWidth="1"/>
    <col min="11012" max="11012" width="11.5703125" style="247" customWidth="1"/>
    <col min="11013" max="11013" width="10.140625" style="247" customWidth="1"/>
    <col min="11014" max="11014" width="12.85546875" style="247" customWidth="1"/>
    <col min="11015" max="11264" width="9.140625" style="247"/>
    <col min="11265" max="11265" width="41.28515625" style="247" customWidth="1"/>
    <col min="11266" max="11266" width="0" style="247" hidden="1" customWidth="1"/>
    <col min="11267" max="11267" width="10.7109375" style="247" customWidth="1"/>
    <col min="11268" max="11268" width="11.5703125" style="247" customWidth="1"/>
    <col min="11269" max="11269" width="10.140625" style="247" customWidth="1"/>
    <col min="11270" max="11270" width="12.85546875" style="247" customWidth="1"/>
    <col min="11271" max="11520" width="9.140625" style="247"/>
    <col min="11521" max="11521" width="41.28515625" style="247" customWidth="1"/>
    <col min="11522" max="11522" width="0" style="247" hidden="1" customWidth="1"/>
    <col min="11523" max="11523" width="10.7109375" style="247" customWidth="1"/>
    <col min="11524" max="11524" width="11.5703125" style="247" customWidth="1"/>
    <col min="11525" max="11525" width="10.140625" style="247" customWidth="1"/>
    <col min="11526" max="11526" width="12.85546875" style="247" customWidth="1"/>
    <col min="11527" max="11776" width="9.140625" style="247"/>
    <col min="11777" max="11777" width="41.28515625" style="247" customWidth="1"/>
    <col min="11778" max="11778" width="0" style="247" hidden="1" customWidth="1"/>
    <col min="11779" max="11779" width="10.7109375" style="247" customWidth="1"/>
    <col min="11780" max="11780" width="11.5703125" style="247" customWidth="1"/>
    <col min="11781" max="11781" width="10.140625" style="247" customWidth="1"/>
    <col min="11782" max="11782" width="12.85546875" style="247" customWidth="1"/>
    <col min="11783" max="12032" width="9.140625" style="247"/>
    <col min="12033" max="12033" width="41.28515625" style="247" customWidth="1"/>
    <col min="12034" max="12034" width="0" style="247" hidden="1" customWidth="1"/>
    <col min="12035" max="12035" width="10.7109375" style="247" customWidth="1"/>
    <col min="12036" max="12036" width="11.5703125" style="247" customWidth="1"/>
    <col min="12037" max="12037" width="10.140625" style="247" customWidth="1"/>
    <col min="12038" max="12038" width="12.85546875" style="247" customWidth="1"/>
    <col min="12039" max="12288" width="9.140625" style="247"/>
    <col min="12289" max="12289" width="41.28515625" style="247" customWidth="1"/>
    <col min="12290" max="12290" width="0" style="247" hidden="1" customWidth="1"/>
    <col min="12291" max="12291" width="10.7109375" style="247" customWidth="1"/>
    <col min="12292" max="12292" width="11.5703125" style="247" customWidth="1"/>
    <col min="12293" max="12293" width="10.140625" style="247" customWidth="1"/>
    <col min="12294" max="12294" width="12.85546875" style="247" customWidth="1"/>
    <col min="12295" max="12544" width="9.140625" style="247"/>
    <col min="12545" max="12545" width="41.28515625" style="247" customWidth="1"/>
    <col min="12546" max="12546" width="0" style="247" hidden="1" customWidth="1"/>
    <col min="12547" max="12547" width="10.7109375" style="247" customWidth="1"/>
    <col min="12548" max="12548" width="11.5703125" style="247" customWidth="1"/>
    <col min="12549" max="12549" width="10.140625" style="247" customWidth="1"/>
    <col min="12550" max="12550" width="12.85546875" style="247" customWidth="1"/>
    <col min="12551" max="12800" width="9.140625" style="247"/>
    <col min="12801" max="12801" width="41.28515625" style="247" customWidth="1"/>
    <col min="12802" max="12802" width="0" style="247" hidden="1" customWidth="1"/>
    <col min="12803" max="12803" width="10.7109375" style="247" customWidth="1"/>
    <col min="12804" max="12804" width="11.5703125" style="247" customWidth="1"/>
    <col min="12805" max="12805" width="10.140625" style="247" customWidth="1"/>
    <col min="12806" max="12806" width="12.85546875" style="247" customWidth="1"/>
    <col min="12807" max="13056" width="9.140625" style="247"/>
    <col min="13057" max="13057" width="41.28515625" style="247" customWidth="1"/>
    <col min="13058" max="13058" width="0" style="247" hidden="1" customWidth="1"/>
    <col min="13059" max="13059" width="10.7109375" style="247" customWidth="1"/>
    <col min="13060" max="13060" width="11.5703125" style="247" customWidth="1"/>
    <col min="13061" max="13061" width="10.140625" style="247" customWidth="1"/>
    <col min="13062" max="13062" width="12.85546875" style="247" customWidth="1"/>
    <col min="13063" max="13312" width="9.140625" style="247"/>
    <col min="13313" max="13313" width="41.28515625" style="247" customWidth="1"/>
    <col min="13314" max="13314" width="0" style="247" hidden="1" customWidth="1"/>
    <col min="13315" max="13315" width="10.7109375" style="247" customWidth="1"/>
    <col min="13316" max="13316" width="11.5703125" style="247" customWidth="1"/>
    <col min="13317" max="13317" width="10.140625" style="247" customWidth="1"/>
    <col min="13318" max="13318" width="12.85546875" style="247" customWidth="1"/>
    <col min="13319" max="13568" width="9.140625" style="247"/>
    <col min="13569" max="13569" width="41.28515625" style="247" customWidth="1"/>
    <col min="13570" max="13570" width="0" style="247" hidden="1" customWidth="1"/>
    <col min="13571" max="13571" width="10.7109375" style="247" customWidth="1"/>
    <col min="13572" max="13572" width="11.5703125" style="247" customWidth="1"/>
    <col min="13573" max="13573" width="10.140625" style="247" customWidth="1"/>
    <col min="13574" max="13574" width="12.85546875" style="247" customWidth="1"/>
    <col min="13575" max="13824" width="9.140625" style="247"/>
    <col min="13825" max="13825" width="41.28515625" style="247" customWidth="1"/>
    <col min="13826" max="13826" width="0" style="247" hidden="1" customWidth="1"/>
    <col min="13827" max="13827" width="10.7109375" style="247" customWidth="1"/>
    <col min="13828" max="13828" width="11.5703125" style="247" customWidth="1"/>
    <col min="13829" max="13829" width="10.140625" style="247" customWidth="1"/>
    <col min="13830" max="13830" width="12.85546875" style="247" customWidth="1"/>
    <col min="13831" max="14080" width="9.140625" style="247"/>
    <col min="14081" max="14081" width="41.28515625" style="247" customWidth="1"/>
    <col min="14082" max="14082" width="0" style="247" hidden="1" customWidth="1"/>
    <col min="14083" max="14083" width="10.7109375" style="247" customWidth="1"/>
    <col min="14084" max="14084" width="11.5703125" style="247" customWidth="1"/>
    <col min="14085" max="14085" width="10.140625" style="247" customWidth="1"/>
    <col min="14086" max="14086" width="12.85546875" style="247" customWidth="1"/>
    <col min="14087" max="14336" width="9.140625" style="247"/>
    <col min="14337" max="14337" width="41.28515625" style="247" customWidth="1"/>
    <col min="14338" max="14338" width="0" style="247" hidden="1" customWidth="1"/>
    <col min="14339" max="14339" width="10.7109375" style="247" customWidth="1"/>
    <col min="14340" max="14340" width="11.5703125" style="247" customWidth="1"/>
    <col min="14341" max="14341" width="10.140625" style="247" customWidth="1"/>
    <col min="14342" max="14342" width="12.85546875" style="247" customWidth="1"/>
    <col min="14343" max="14592" width="9.140625" style="247"/>
    <col min="14593" max="14593" width="41.28515625" style="247" customWidth="1"/>
    <col min="14594" max="14594" width="0" style="247" hidden="1" customWidth="1"/>
    <col min="14595" max="14595" width="10.7109375" style="247" customWidth="1"/>
    <col min="14596" max="14596" width="11.5703125" style="247" customWidth="1"/>
    <col min="14597" max="14597" width="10.140625" style="247" customWidth="1"/>
    <col min="14598" max="14598" width="12.85546875" style="247" customWidth="1"/>
    <col min="14599" max="14848" width="9.140625" style="247"/>
    <col min="14849" max="14849" width="41.28515625" style="247" customWidth="1"/>
    <col min="14850" max="14850" width="0" style="247" hidden="1" customWidth="1"/>
    <col min="14851" max="14851" width="10.7109375" style="247" customWidth="1"/>
    <col min="14852" max="14852" width="11.5703125" style="247" customWidth="1"/>
    <col min="14853" max="14853" width="10.140625" style="247" customWidth="1"/>
    <col min="14854" max="14854" width="12.85546875" style="247" customWidth="1"/>
    <col min="14855" max="15104" width="9.140625" style="247"/>
    <col min="15105" max="15105" width="41.28515625" style="247" customWidth="1"/>
    <col min="15106" max="15106" width="0" style="247" hidden="1" customWidth="1"/>
    <col min="15107" max="15107" width="10.7109375" style="247" customWidth="1"/>
    <col min="15108" max="15108" width="11.5703125" style="247" customWidth="1"/>
    <col min="15109" max="15109" width="10.140625" style="247" customWidth="1"/>
    <col min="15110" max="15110" width="12.85546875" style="247" customWidth="1"/>
    <col min="15111" max="15360" width="9.140625" style="247"/>
    <col min="15361" max="15361" width="41.28515625" style="247" customWidth="1"/>
    <col min="15362" max="15362" width="0" style="247" hidden="1" customWidth="1"/>
    <col min="15363" max="15363" width="10.7109375" style="247" customWidth="1"/>
    <col min="15364" max="15364" width="11.5703125" style="247" customWidth="1"/>
    <col min="15365" max="15365" width="10.140625" style="247" customWidth="1"/>
    <col min="15366" max="15366" width="12.85546875" style="247" customWidth="1"/>
    <col min="15367" max="15616" width="9.140625" style="247"/>
    <col min="15617" max="15617" width="41.28515625" style="247" customWidth="1"/>
    <col min="15618" max="15618" width="0" style="247" hidden="1" customWidth="1"/>
    <col min="15619" max="15619" width="10.7109375" style="247" customWidth="1"/>
    <col min="15620" max="15620" width="11.5703125" style="247" customWidth="1"/>
    <col min="15621" max="15621" width="10.140625" style="247" customWidth="1"/>
    <col min="15622" max="15622" width="12.85546875" style="247" customWidth="1"/>
    <col min="15623" max="15872" width="9.140625" style="247"/>
    <col min="15873" max="15873" width="41.28515625" style="247" customWidth="1"/>
    <col min="15874" max="15874" width="0" style="247" hidden="1" customWidth="1"/>
    <col min="15875" max="15875" width="10.7109375" style="247" customWidth="1"/>
    <col min="15876" max="15876" width="11.5703125" style="247" customWidth="1"/>
    <col min="15877" max="15877" width="10.140625" style="247" customWidth="1"/>
    <col min="15878" max="15878" width="12.85546875" style="247" customWidth="1"/>
    <col min="15879" max="16128" width="9.140625" style="247"/>
    <col min="16129" max="16129" width="41.28515625" style="247" customWidth="1"/>
    <col min="16130" max="16130" width="0" style="247" hidden="1" customWidth="1"/>
    <col min="16131" max="16131" width="10.7109375" style="247" customWidth="1"/>
    <col min="16132" max="16132" width="11.5703125" style="247" customWidth="1"/>
    <col min="16133" max="16133" width="10.140625" style="247" customWidth="1"/>
    <col min="16134" max="16134" width="12.85546875" style="247" customWidth="1"/>
    <col min="16135" max="16384" width="9.140625" style="247"/>
  </cols>
  <sheetData>
    <row r="1" spans="1:6" x14ac:dyDescent="0.2">
      <c r="A1" s="618" t="s">
        <v>683</v>
      </c>
      <c r="B1" s="618"/>
      <c r="C1" s="618"/>
      <c r="D1" s="618"/>
      <c r="E1" s="618"/>
      <c r="F1" s="618"/>
    </row>
    <row r="2" spans="1:6" ht="12" customHeight="1" x14ac:dyDescent="0.2">
      <c r="A2" s="589" t="s">
        <v>376</v>
      </c>
      <c r="B2" s="589"/>
      <c r="C2" s="589"/>
      <c r="D2" s="589"/>
      <c r="E2" s="589"/>
      <c r="F2" s="589"/>
    </row>
    <row r="3" spans="1:6" x14ac:dyDescent="0.2">
      <c r="A3" s="600" t="s">
        <v>66</v>
      </c>
      <c r="B3" s="600"/>
      <c r="C3" s="600"/>
      <c r="D3" s="600"/>
      <c r="E3" s="600"/>
      <c r="F3" s="600"/>
    </row>
    <row r="4" spans="1:6" ht="12" customHeight="1" x14ac:dyDescent="0.2">
      <c r="F4" s="307" t="s">
        <v>3</v>
      </c>
    </row>
    <row r="5" spans="1:6" ht="14.25" customHeight="1" x14ac:dyDescent="0.2">
      <c r="A5" s="588" t="s">
        <v>4</v>
      </c>
      <c r="B5" s="588"/>
      <c r="C5" s="588" t="s">
        <v>610</v>
      </c>
      <c r="D5" s="588"/>
      <c r="E5" s="588"/>
      <c r="F5" s="595" t="s">
        <v>611</v>
      </c>
    </row>
    <row r="6" spans="1:6" ht="17.25" customHeight="1" x14ac:dyDescent="0.2">
      <c r="A6" s="588"/>
      <c r="B6" s="588"/>
      <c r="C6" s="316" t="s">
        <v>640</v>
      </c>
      <c r="D6" s="306" t="s">
        <v>641</v>
      </c>
      <c r="E6" s="306"/>
      <c r="F6" s="597"/>
    </row>
    <row r="7" spans="1:6" x14ac:dyDescent="0.2">
      <c r="A7" s="601" t="s">
        <v>198</v>
      </c>
      <c r="B7" s="601"/>
      <c r="C7" s="100">
        <f>C13+C14+C8</f>
        <v>2676</v>
      </c>
      <c r="D7" s="100">
        <f>D13+D14+D8</f>
        <v>1665</v>
      </c>
      <c r="E7" s="100">
        <f>E13+E14+E8</f>
        <v>0</v>
      </c>
      <c r="F7" s="100">
        <f>SUM(C7:E7)</f>
        <v>4341</v>
      </c>
    </row>
    <row r="8" spans="1:6" x14ac:dyDescent="0.2">
      <c r="A8" s="601" t="s">
        <v>94</v>
      </c>
      <c r="B8" s="601"/>
      <c r="C8" s="100">
        <f>SUM(C9:C12)</f>
        <v>2676</v>
      </c>
      <c r="D8" s="100">
        <f>SUM(D9:D12)</f>
        <v>1665</v>
      </c>
      <c r="E8" s="100">
        <f>SUM(E9:E12)</f>
        <v>0</v>
      </c>
      <c r="F8" s="100">
        <f>SUM(C8:E8)</f>
        <v>4341</v>
      </c>
    </row>
    <row r="9" spans="1:6" x14ac:dyDescent="0.2">
      <c r="A9" s="602" t="s">
        <v>77</v>
      </c>
      <c r="B9" s="602"/>
      <c r="C9" s="191"/>
      <c r="D9" s="191"/>
      <c r="E9" s="191"/>
      <c r="F9" s="191"/>
    </row>
    <row r="10" spans="1:6" x14ac:dyDescent="0.2">
      <c r="A10" s="603" t="s">
        <v>78</v>
      </c>
      <c r="B10" s="603"/>
      <c r="C10" s="191">
        <v>2676</v>
      </c>
      <c r="D10" s="191">
        <f>1155+510</f>
        <v>1665</v>
      </c>
      <c r="E10" s="191"/>
      <c r="F10" s="191">
        <f>SUM(C10:E10)</f>
        <v>4341</v>
      </c>
    </row>
    <row r="11" spans="1:6" x14ac:dyDescent="0.2">
      <c r="A11" s="602" t="s">
        <v>85</v>
      </c>
      <c r="B11" s="602"/>
      <c r="C11" s="191"/>
      <c r="D11" s="191"/>
      <c r="E11" s="191"/>
      <c r="F11" s="191"/>
    </row>
    <row r="12" spans="1:6" x14ac:dyDescent="0.2">
      <c r="A12" s="602" t="s">
        <v>97</v>
      </c>
      <c r="B12" s="602"/>
      <c r="C12" s="191"/>
      <c r="D12" s="191"/>
      <c r="E12" s="191"/>
      <c r="F12" s="191"/>
    </row>
    <row r="13" spans="1:6" x14ac:dyDescent="0.2">
      <c r="A13" s="598" t="s">
        <v>106</v>
      </c>
      <c r="B13" s="598"/>
      <c r="C13" s="191"/>
      <c r="D13" s="191"/>
      <c r="E13" s="191"/>
      <c r="F13" s="191"/>
    </row>
    <row r="14" spans="1:6" x14ac:dyDescent="0.2">
      <c r="A14" s="605" t="s">
        <v>95</v>
      </c>
      <c r="B14" s="605"/>
      <c r="C14" s="191"/>
      <c r="D14" s="191"/>
      <c r="E14" s="191"/>
      <c r="F14" s="191"/>
    </row>
    <row r="15" spans="1:6" ht="12.75" customHeight="1" x14ac:dyDescent="0.2">
      <c r="A15" s="606"/>
      <c r="B15" s="606"/>
      <c r="C15" s="227"/>
      <c r="D15" s="191"/>
      <c r="E15" s="227"/>
      <c r="F15" s="227"/>
    </row>
    <row r="16" spans="1:6" x14ac:dyDescent="0.2">
      <c r="A16" s="604" t="s">
        <v>203</v>
      </c>
      <c r="B16" s="604"/>
      <c r="C16" s="192"/>
      <c r="D16" s="191"/>
      <c r="E16" s="191"/>
      <c r="F16" s="191"/>
    </row>
    <row r="17" spans="1:6" x14ac:dyDescent="0.2">
      <c r="A17" s="604" t="s">
        <v>91</v>
      </c>
      <c r="B17" s="604"/>
      <c r="C17" s="192"/>
      <c r="D17" s="191"/>
      <c r="E17" s="191"/>
      <c r="F17" s="191"/>
    </row>
    <row r="18" spans="1:6" x14ac:dyDescent="0.2">
      <c r="A18" s="607" t="s">
        <v>79</v>
      </c>
      <c r="B18" s="607"/>
      <c r="C18" s="226"/>
      <c r="D18" s="191"/>
      <c r="E18" s="191"/>
      <c r="F18" s="191"/>
    </row>
    <row r="19" spans="1:6" x14ac:dyDescent="0.2">
      <c r="A19" s="608" t="s">
        <v>83</v>
      </c>
      <c r="B19" s="608"/>
      <c r="C19" s="226"/>
      <c r="D19" s="191"/>
      <c r="E19" s="191"/>
      <c r="F19" s="191"/>
    </row>
    <row r="20" spans="1:6" x14ac:dyDescent="0.2">
      <c r="A20" s="609" t="s">
        <v>80</v>
      </c>
      <c r="B20" s="610"/>
      <c r="C20" s="226"/>
      <c r="D20" s="191"/>
      <c r="E20" s="191"/>
      <c r="F20" s="191"/>
    </row>
    <row r="21" spans="1:6" x14ac:dyDescent="0.2">
      <c r="A21" s="609" t="s">
        <v>81</v>
      </c>
      <c r="B21" s="610"/>
      <c r="C21" s="226"/>
      <c r="D21" s="191"/>
      <c r="E21" s="191"/>
      <c r="F21" s="191"/>
    </row>
    <row r="22" spans="1:6" x14ac:dyDescent="0.2">
      <c r="A22" s="611" t="s">
        <v>92</v>
      </c>
      <c r="B22" s="612"/>
      <c r="C22" s="191"/>
      <c r="D22" s="191"/>
      <c r="E22" s="191"/>
      <c r="F22" s="191"/>
    </row>
    <row r="23" spans="1:6" ht="14.25" customHeight="1" x14ac:dyDescent="0.2">
      <c r="A23" s="605" t="s">
        <v>110</v>
      </c>
      <c r="B23" s="605"/>
      <c r="C23" s="227"/>
      <c r="D23" s="191"/>
      <c r="E23" s="191"/>
      <c r="F23" s="191"/>
    </row>
    <row r="24" spans="1:6" ht="13.5" customHeight="1" x14ac:dyDescent="0.2">
      <c r="A24" s="613"/>
      <c r="B24" s="614"/>
      <c r="C24" s="227"/>
      <c r="D24" s="191"/>
      <c r="E24" s="191"/>
      <c r="F24" s="191"/>
    </row>
    <row r="25" spans="1:6" ht="13.5" customHeight="1" x14ac:dyDescent="0.2">
      <c r="A25" s="309" t="s">
        <v>186</v>
      </c>
      <c r="B25" s="312"/>
      <c r="C25" s="227"/>
      <c r="D25" s="191"/>
      <c r="E25" s="191"/>
      <c r="F25" s="191"/>
    </row>
    <row r="26" spans="1:6" ht="13.5" customHeight="1" x14ac:dyDescent="0.2">
      <c r="A26" s="311" t="s">
        <v>187</v>
      </c>
      <c r="B26" s="312"/>
      <c r="C26" s="227"/>
      <c r="D26" s="191"/>
      <c r="E26" s="191"/>
      <c r="F26" s="191"/>
    </row>
    <row r="27" spans="1:6" ht="13.5" customHeight="1" x14ac:dyDescent="0.2">
      <c r="A27" s="311" t="s">
        <v>182</v>
      </c>
      <c r="B27" s="312"/>
      <c r="C27" s="227"/>
      <c r="D27" s="191"/>
      <c r="E27" s="191"/>
      <c r="F27" s="191"/>
    </row>
    <row r="28" spans="1:6" ht="13.5" customHeight="1" x14ac:dyDescent="0.2">
      <c r="A28" s="311"/>
      <c r="B28" s="312"/>
      <c r="C28" s="227"/>
      <c r="D28" s="191"/>
      <c r="E28" s="191"/>
      <c r="F28" s="191"/>
    </row>
    <row r="29" spans="1:6" x14ac:dyDescent="0.2">
      <c r="A29" s="604" t="s">
        <v>188</v>
      </c>
      <c r="B29" s="604"/>
      <c r="C29" s="228">
        <f>C7+C16+C25</f>
        <v>2676</v>
      </c>
      <c r="D29" s="228">
        <f>D7+D16+D25</f>
        <v>1665</v>
      </c>
      <c r="E29" s="228">
        <f>E7+E16+E25</f>
        <v>0</v>
      </c>
      <c r="F29" s="228">
        <f>F7+F16+F25</f>
        <v>4341</v>
      </c>
    </row>
    <row r="30" spans="1:6" x14ac:dyDescent="0.2">
      <c r="A30" s="311"/>
      <c r="B30" s="310"/>
      <c r="C30" s="229"/>
      <c r="D30" s="192"/>
      <c r="E30" s="192"/>
      <c r="F30" s="192"/>
    </row>
    <row r="31" spans="1:6" x14ac:dyDescent="0.2">
      <c r="A31" s="309" t="s">
        <v>235</v>
      </c>
      <c r="B31" s="310"/>
      <c r="C31" s="229"/>
      <c r="D31" s="192"/>
      <c r="E31" s="192"/>
      <c r="F31" s="192"/>
    </row>
    <row r="32" spans="1:6" x14ac:dyDescent="0.2">
      <c r="A32" s="309" t="s">
        <v>220</v>
      </c>
      <c r="B32" s="310"/>
      <c r="C32" s="229"/>
      <c r="D32" s="192"/>
      <c r="E32" s="192"/>
      <c r="F32" s="192"/>
    </row>
    <row r="33" spans="1:6" x14ac:dyDescent="0.2">
      <c r="A33" s="311" t="s">
        <v>227</v>
      </c>
      <c r="B33" s="310"/>
      <c r="C33" s="229"/>
      <c r="D33" s="192"/>
      <c r="E33" s="192"/>
      <c r="F33" s="192"/>
    </row>
    <row r="34" spans="1:6" x14ac:dyDescent="0.2">
      <c r="A34" s="311" t="s">
        <v>236</v>
      </c>
      <c r="B34" s="310"/>
      <c r="C34" s="229"/>
      <c r="D34" s="192"/>
      <c r="E34" s="192"/>
      <c r="F34" s="192"/>
    </row>
    <row r="35" spans="1:6" ht="22.5" customHeight="1" x14ac:dyDescent="0.2">
      <c r="A35" s="615" t="s">
        <v>229</v>
      </c>
      <c r="B35" s="616"/>
      <c r="C35" s="230"/>
      <c r="D35" s="191"/>
      <c r="E35" s="191"/>
      <c r="F35" s="191"/>
    </row>
    <row r="36" spans="1:6" ht="12.75" customHeight="1" x14ac:dyDescent="0.2">
      <c r="A36" s="617" t="s">
        <v>238</v>
      </c>
      <c r="B36" s="617"/>
      <c r="C36" s="192"/>
      <c r="D36" s="100"/>
      <c r="E36" s="100"/>
      <c r="F36" s="100"/>
    </row>
    <row r="37" spans="1:6" x14ac:dyDescent="0.2">
      <c r="A37" s="602" t="s">
        <v>43</v>
      </c>
      <c r="B37" s="602"/>
      <c r="C37" s="191"/>
      <c r="D37" s="191"/>
      <c r="E37" s="191"/>
      <c r="F37" s="191"/>
    </row>
    <row r="38" spans="1:6" x14ac:dyDescent="0.2">
      <c r="A38" s="602" t="s">
        <v>44</v>
      </c>
      <c r="B38" s="602"/>
      <c r="C38" s="191"/>
      <c r="D38" s="191"/>
      <c r="E38" s="191"/>
      <c r="F38" s="191"/>
    </row>
    <row r="39" spans="1:6" ht="12.75" customHeight="1" x14ac:dyDescent="0.2">
      <c r="A39" s="617" t="s">
        <v>237</v>
      </c>
      <c r="B39" s="617"/>
      <c r="C39" s="192"/>
      <c r="D39" s="192"/>
      <c r="E39" s="192"/>
      <c r="F39" s="192"/>
    </row>
    <row r="40" spans="1:6" x14ac:dyDescent="0.2">
      <c r="A40" s="602" t="s">
        <v>45</v>
      </c>
      <c r="B40" s="602"/>
      <c r="C40" s="227"/>
      <c r="D40" s="191"/>
      <c r="E40" s="191"/>
      <c r="F40" s="191"/>
    </row>
    <row r="41" spans="1:6" x14ac:dyDescent="0.2">
      <c r="A41" s="602" t="s">
        <v>46</v>
      </c>
      <c r="B41" s="602"/>
      <c r="C41" s="227"/>
      <c r="D41" s="192"/>
      <c r="E41" s="192"/>
      <c r="F41" s="192"/>
    </row>
    <row r="42" spans="1:6" ht="24.75" customHeight="1" x14ac:dyDescent="0.2">
      <c r="A42" s="615" t="s">
        <v>239</v>
      </c>
      <c r="B42" s="616"/>
      <c r="C42" s="191"/>
      <c r="D42" s="191"/>
      <c r="E42" s="191"/>
      <c r="F42" s="191"/>
    </row>
    <row r="43" spans="1:6" ht="12.75" customHeight="1" x14ac:dyDescent="0.2">
      <c r="A43" s="313" t="s">
        <v>240</v>
      </c>
      <c r="B43" s="314"/>
      <c r="C43" s="191"/>
      <c r="D43" s="191"/>
      <c r="E43" s="191"/>
      <c r="F43" s="191"/>
    </row>
    <row r="44" spans="1:6" ht="12.75" customHeight="1" x14ac:dyDescent="0.2">
      <c r="A44" s="262" t="s">
        <v>227</v>
      </c>
      <c r="B44" s="314"/>
      <c r="C44" s="191"/>
      <c r="D44" s="191"/>
      <c r="E44" s="191"/>
      <c r="F44" s="191"/>
    </row>
    <row r="45" spans="1:6" ht="12.75" customHeight="1" x14ac:dyDescent="0.2">
      <c r="A45" s="262" t="s">
        <v>236</v>
      </c>
      <c r="B45" s="314"/>
      <c r="C45" s="191"/>
      <c r="D45" s="191"/>
      <c r="E45" s="191"/>
      <c r="F45" s="191"/>
    </row>
    <row r="46" spans="1:6" ht="12.75" customHeight="1" x14ac:dyDescent="0.2">
      <c r="A46" s="313"/>
      <c r="B46" s="314"/>
      <c r="C46" s="191"/>
      <c r="D46" s="191"/>
      <c r="E46" s="191"/>
      <c r="F46" s="191"/>
    </row>
    <row r="47" spans="1:6" x14ac:dyDescent="0.2">
      <c r="A47" s="604" t="s">
        <v>204</v>
      </c>
      <c r="B47" s="604"/>
      <c r="C47" s="192">
        <f>C29+C31</f>
        <v>2676</v>
      </c>
      <c r="D47" s="192">
        <f>D29+D31</f>
        <v>1665</v>
      </c>
      <c r="E47" s="192">
        <f>E29+E31</f>
        <v>0</v>
      </c>
      <c r="F47" s="192">
        <f>F29+F31</f>
        <v>4341</v>
      </c>
    </row>
    <row r="48" spans="1:6" x14ac:dyDescent="0.2">
      <c r="A48" s="263"/>
      <c r="B48" s="263"/>
      <c r="C48" s="270"/>
      <c r="D48" s="270"/>
      <c r="E48" s="270"/>
      <c r="F48" s="270"/>
    </row>
    <row r="49" spans="1:6" x14ac:dyDescent="0.2">
      <c r="A49" s="309" t="s">
        <v>62</v>
      </c>
      <c r="B49" s="318"/>
      <c r="C49" s="191"/>
      <c r="D49" s="191"/>
      <c r="E49" s="191"/>
      <c r="F49" s="191">
        <f>'[2]3.1_gimi'!E51-'[2]2.12_gimi'!F47</f>
        <v>37183</v>
      </c>
    </row>
    <row r="50" spans="1:6" x14ac:dyDescent="0.2">
      <c r="A50" s="263"/>
      <c r="B50" s="263"/>
      <c r="C50" s="270"/>
      <c r="D50" s="270"/>
      <c r="E50" s="270"/>
      <c r="F50" s="270"/>
    </row>
    <row r="51" spans="1:6" x14ac:dyDescent="0.2">
      <c r="A51" s="309" t="s">
        <v>134</v>
      </c>
      <c r="B51" s="318"/>
      <c r="C51" s="192">
        <f>C47+C49</f>
        <v>2676</v>
      </c>
      <c r="D51" s="192">
        <f>D47+D49</f>
        <v>1665</v>
      </c>
      <c r="E51" s="192">
        <f>E47+E49</f>
        <v>0</v>
      </c>
      <c r="F51" s="192">
        <f>F47+F49</f>
        <v>41524</v>
      </c>
    </row>
  </sheetData>
  <mergeCells count="34">
    <mergeCell ref="A13:B13"/>
    <mergeCell ref="A1:F1"/>
    <mergeCell ref="A3:F3"/>
    <mergeCell ref="A5:B6"/>
    <mergeCell ref="C5:E5"/>
    <mergeCell ref="F5:F6"/>
    <mergeCell ref="A7:B7"/>
    <mergeCell ref="A8:B8"/>
    <mergeCell ref="A9:B9"/>
    <mergeCell ref="A10:B10"/>
    <mergeCell ref="A11:B11"/>
    <mergeCell ref="A12:B12"/>
    <mergeCell ref="A2:F2"/>
    <mergeCell ref="A29:B29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41:B41"/>
    <mergeCell ref="A42:B42"/>
    <mergeCell ref="A47:B47"/>
    <mergeCell ref="A35:B35"/>
    <mergeCell ref="A36:B36"/>
    <mergeCell ref="A37:B37"/>
    <mergeCell ref="A38:B38"/>
    <mergeCell ref="A39:B39"/>
    <mergeCell ref="A40:B40"/>
  </mergeCells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43" workbookViewId="0">
      <selection activeCell="C7" sqref="C7:F51"/>
    </sheetView>
  </sheetViews>
  <sheetFormatPr defaultRowHeight="12.75" x14ac:dyDescent="0.2"/>
  <cols>
    <col min="1" max="1" width="41.28515625" style="247" customWidth="1"/>
    <col min="2" max="2" width="10" style="247" hidden="1" customWidth="1"/>
    <col min="3" max="3" width="10.7109375" style="247" customWidth="1"/>
    <col min="4" max="4" width="11.5703125" style="247" customWidth="1"/>
    <col min="5" max="5" width="10.140625" style="247" customWidth="1"/>
    <col min="6" max="6" width="12.85546875" style="247" customWidth="1"/>
    <col min="7" max="256" width="9.140625" style="247"/>
    <col min="257" max="257" width="41.28515625" style="247" customWidth="1"/>
    <col min="258" max="258" width="0" style="247" hidden="1" customWidth="1"/>
    <col min="259" max="259" width="10.7109375" style="247" customWidth="1"/>
    <col min="260" max="260" width="11.5703125" style="247" customWidth="1"/>
    <col min="261" max="261" width="10.140625" style="247" customWidth="1"/>
    <col min="262" max="262" width="12.85546875" style="247" customWidth="1"/>
    <col min="263" max="512" width="9.140625" style="247"/>
    <col min="513" max="513" width="41.28515625" style="247" customWidth="1"/>
    <col min="514" max="514" width="0" style="247" hidden="1" customWidth="1"/>
    <col min="515" max="515" width="10.7109375" style="247" customWidth="1"/>
    <col min="516" max="516" width="11.5703125" style="247" customWidth="1"/>
    <col min="517" max="517" width="10.140625" style="247" customWidth="1"/>
    <col min="518" max="518" width="12.85546875" style="247" customWidth="1"/>
    <col min="519" max="768" width="9.140625" style="247"/>
    <col min="769" max="769" width="41.28515625" style="247" customWidth="1"/>
    <col min="770" max="770" width="0" style="247" hidden="1" customWidth="1"/>
    <col min="771" max="771" width="10.7109375" style="247" customWidth="1"/>
    <col min="772" max="772" width="11.5703125" style="247" customWidth="1"/>
    <col min="773" max="773" width="10.140625" style="247" customWidth="1"/>
    <col min="774" max="774" width="12.85546875" style="247" customWidth="1"/>
    <col min="775" max="1024" width="9.140625" style="247"/>
    <col min="1025" max="1025" width="41.28515625" style="247" customWidth="1"/>
    <col min="1026" max="1026" width="0" style="247" hidden="1" customWidth="1"/>
    <col min="1027" max="1027" width="10.7109375" style="247" customWidth="1"/>
    <col min="1028" max="1028" width="11.5703125" style="247" customWidth="1"/>
    <col min="1029" max="1029" width="10.140625" style="247" customWidth="1"/>
    <col min="1030" max="1030" width="12.85546875" style="247" customWidth="1"/>
    <col min="1031" max="1280" width="9.140625" style="247"/>
    <col min="1281" max="1281" width="41.28515625" style="247" customWidth="1"/>
    <col min="1282" max="1282" width="0" style="247" hidden="1" customWidth="1"/>
    <col min="1283" max="1283" width="10.7109375" style="247" customWidth="1"/>
    <col min="1284" max="1284" width="11.5703125" style="247" customWidth="1"/>
    <col min="1285" max="1285" width="10.140625" style="247" customWidth="1"/>
    <col min="1286" max="1286" width="12.85546875" style="247" customWidth="1"/>
    <col min="1287" max="1536" width="9.140625" style="247"/>
    <col min="1537" max="1537" width="41.28515625" style="247" customWidth="1"/>
    <col min="1538" max="1538" width="0" style="247" hidden="1" customWidth="1"/>
    <col min="1539" max="1539" width="10.7109375" style="247" customWidth="1"/>
    <col min="1540" max="1540" width="11.5703125" style="247" customWidth="1"/>
    <col min="1541" max="1541" width="10.140625" style="247" customWidth="1"/>
    <col min="1542" max="1542" width="12.85546875" style="247" customWidth="1"/>
    <col min="1543" max="1792" width="9.140625" style="247"/>
    <col min="1793" max="1793" width="41.28515625" style="247" customWidth="1"/>
    <col min="1794" max="1794" width="0" style="247" hidden="1" customWidth="1"/>
    <col min="1795" max="1795" width="10.7109375" style="247" customWidth="1"/>
    <col min="1796" max="1796" width="11.5703125" style="247" customWidth="1"/>
    <col min="1797" max="1797" width="10.140625" style="247" customWidth="1"/>
    <col min="1798" max="1798" width="12.85546875" style="247" customWidth="1"/>
    <col min="1799" max="2048" width="9.140625" style="247"/>
    <col min="2049" max="2049" width="41.28515625" style="247" customWidth="1"/>
    <col min="2050" max="2050" width="0" style="247" hidden="1" customWidth="1"/>
    <col min="2051" max="2051" width="10.7109375" style="247" customWidth="1"/>
    <col min="2052" max="2052" width="11.5703125" style="247" customWidth="1"/>
    <col min="2053" max="2053" width="10.140625" style="247" customWidth="1"/>
    <col min="2054" max="2054" width="12.85546875" style="247" customWidth="1"/>
    <col min="2055" max="2304" width="9.140625" style="247"/>
    <col min="2305" max="2305" width="41.28515625" style="247" customWidth="1"/>
    <col min="2306" max="2306" width="0" style="247" hidden="1" customWidth="1"/>
    <col min="2307" max="2307" width="10.7109375" style="247" customWidth="1"/>
    <col min="2308" max="2308" width="11.5703125" style="247" customWidth="1"/>
    <col min="2309" max="2309" width="10.140625" style="247" customWidth="1"/>
    <col min="2310" max="2310" width="12.85546875" style="247" customWidth="1"/>
    <col min="2311" max="2560" width="9.140625" style="247"/>
    <col min="2561" max="2561" width="41.28515625" style="247" customWidth="1"/>
    <col min="2562" max="2562" width="0" style="247" hidden="1" customWidth="1"/>
    <col min="2563" max="2563" width="10.7109375" style="247" customWidth="1"/>
    <col min="2564" max="2564" width="11.5703125" style="247" customWidth="1"/>
    <col min="2565" max="2565" width="10.140625" style="247" customWidth="1"/>
    <col min="2566" max="2566" width="12.85546875" style="247" customWidth="1"/>
    <col min="2567" max="2816" width="9.140625" style="247"/>
    <col min="2817" max="2817" width="41.28515625" style="247" customWidth="1"/>
    <col min="2818" max="2818" width="0" style="247" hidden="1" customWidth="1"/>
    <col min="2819" max="2819" width="10.7109375" style="247" customWidth="1"/>
    <col min="2820" max="2820" width="11.5703125" style="247" customWidth="1"/>
    <col min="2821" max="2821" width="10.140625" style="247" customWidth="1"/>
    <col min="2822" max="2822" width="12.85546875" style="247" customWidth="1"/>
    <col min="2823" max="3072" width="9.140625" style="247"/>
    <col min="3073" max="3073" width="41.28515625" style="247" customWidth="1"/>
    <col min="3074" max="3074" width="0" style="247" hidden="1" customWidth="1"/>
    <col min="3075" max="3075" width="10.7109375" style="247" customWidth="1"/>
    <col min="3076" max="3076" width="11.5703125" style="247" customWidth="1"/>
    <col min="3077" max="3077" width="10.140625" style="247" customWidth="1"/>
    <col min="3078" max="3078" width="12.85546875" style="247" customWidth="1"/>
    <col min="3079" max="3328" width="9.140625" style="247"/>
    <col min="3329" max="3329" width="41.28515625" style="247" customWidth="1"/>
    <col min="3330" max="3330" width="0" style="247" hidden="1" customWidth="1"/>
    <col min="3331" max="3331" width="10.7109375" style="247" customWidth="1"/>
    <col min="3332" max="3332" width="11.5703125" style="247" customWidth="1"/>
    <col min="3333" max="3333" width="10.140625" style="247" customWidth="1"/>
    <col min="3334" max="3334" width="12.85546875" style="247" customWidth="1"/>
    <col min="3335" max="3584" width="9.140625" style="247"/>
    <col min="3585" max="3585" width="41.28515625" style="247" customWidth="1"/>
    <col min="3586" max="3586" width="0" style="247" hidden="1" customWidth="1"/>
    <col min="3587" max="3587" width="10.7109375" style="247" customWidth="1"/>
    <col min="3588" max="3588" width="11.5703125" style="247" customWidth="1"/>
    <col min="3589" max="3589" width="10.140625" style="247" customWidth="1"/>
    <col min="3590" max="3590" width="12.85546875" style="247" customWidth="1"/>
    <col min="3591" max="3840" width="9.140625" style="247"/>
    <col min="3841" max="3841" width="41.28515625" style="247" customWidth="1"/>
    <col min="3842" max="3842" width="0" style="247" hidden="1" customWidth="1"/>
    <col min="3843" max="3843" width="10.7109375" style="247" customWidth="1"/>
    <col min="3844" max="3844" width="11.5703125" style="247" customWidth="1"/>
    <col min="3845" max="3845" width="10.140625" style="247" customWidth="1"/>
    <col min="3846" max="3846" width="12.85546875" style="247" customWidth="1"/>
    <col min="3847" max="4096" width="9.140625" style="247"/>
    <col min="4097" max="4097" width="41.28515625" style="247" customWidth="1"/>
    <col min="4098" max="4098" width="0" style="247" hidden="1" customWidth="1"/>
    <col min="4099" max="4099" width="10.7109375" style="247" customWidth="1"/>
    <col min="4100" max="4100" width="11.5703125" style="247" customWidth="1"/>
    <col min="4101" max="4101" width="10.140625" style="247" customWidth="1"/>
    <col min="4102" max="4102" width="12.85546875" style="247" customWidth="1"/>
    <col min="4103" max="4352" width="9.140625" style="247"/>
    <col min="4353" max="4353" width="41.28515625" style="247" customWidth="1"/>
    <col min="4354" max="4354" width="0" style="247" hidden="1" customWidth="1"/>
    <col min="4355" max="4355" width="10.7109375" style="247" customWidth="1"/>
    <col min="4356" max="4356" width="11.5703125" style="247" customWidth="1"/>
    <col min="4357" max="4357" width="10.140625" style="247" customWidth="1"/>
    <col min="4358" max="4358" width="12.85546875" style="247" customWidth="1"/>
    <col min="4359" max="4608" width="9.140625" style="247"/>
    <col min="4609" max="4609" width="41.28515625" style="247" customWidth="1"/>
    <col min="4610" max="4610" width="0" style="247" hidden="1" customWidth="1"/>
    <col min="4611" max="4611" width="10.7109375" style="247" customWidth="1"/>
    <col min="4612" max="4612" width="11.5703125" style="247" customWidth="1"/>
    <col min="4613" max="4613" width="10.140625" style="247" customWidth="1"/>
    <col min="4614" max="4614" width="12.85546875" style="247" customWidth="1"/>
    <col min="4615" max="4864" width="9.140625" style="247"/>
    <col min="4865" max="4865" width="41.28515625" style="247" customWidth="1"/>
    <col min="4866" max="4866" width="0" style="247" hidden="1" customWidth="1"/>
    <col min="4867" max="4867" width="10.7109375" style="247" customWidth="1"/>
    <col min="4868" max="4868" width="11.5703125" style="247" customWidth="1"/>
    <col min="4869" max="4869" width="10.140625" style="247" customWidth="1"/>
    <col min="4870" max="4870" width="12.85546875" style="247" customWidth="1"/>
    <col min="4871" max="5120" width="9.140625" style="247"/>
    <col min="5121" max="5121" width="41.28515625" style="247" customWidth="1"/>
    <col min="5122" max="5122" width="0" style="247" hidden="1" customWidth="1"/>
    <col min="5123" max="5123" width="10.7109375" style="247" customWidth="1"/>
    <col min="5124" max="5124" width="11.5703125" style="247" customWidth="1"/>
    <col min="5125" max="5125" width="10.140625" style="247" customWidth="1"/>
    <col min="5126" max="5126" width="12.85546875" style="247" customWidth="1"/>
    <col min="5127" max="5376" width="9.140625" style="247"/>
    <col min="5377" max="5377" width="41.28515625" style="247" customWidth="1"/>
    <col min="5378" max="5378" width="0" style="247" hidden="1" customWidth="1"/>
    <col min="5379" max="5379" width="10.7109375" style="247" customWidth="1"/>
    <col min="5380" max="5380" width="11.5703125" style="247" customWidth="1"/>
    <col min="5381" max="5381" width="10.140625" style="247" customWidth="1"/>
    <col min="5382" max="5382" width="12.85546875" style="247" customWidth="1"/>
    <col min="5383" max="5632" width="9.140625" style="247"/>
    <col min="5633" max="5633" width="41.28515625" style="247" customWidth="1"/>
    <col min="5634" max="5634" width="0" style="247" hidden="1" customWidth="1"/>
    <col min="5635" max="5635" width="10.7109375" style="247" customWidth="1"/>
    <col min="5636" max="5636" width="11.5703125" style="247" customWidth="1"/>
    <col min="5637" max="5637" width="10.140625" style="247" customWidth="1"/>
    <col min="5638" max="5638" width="12.85546875" style="247" customWidth="1"/>
    <col min="5639" max="5888" width="9.140625" style="247"/>
    <col min="5889" max="5889" width="41.28515625" style="247" customWidth="1"/>
    <col min="5890" max="5890" width="0" style="247" hidden="1" customWidth="1"/>
    <col min="5891" max="5891" width="10.7109375" style="247" customWidth="1"/>
    <col min="5892" max="5892" width="11.5703125" style="247" customWidth="1"/>
    <col min="5893" max="5893" width="10.140625" style="247" customWidth="1"/>
    <col min="5894" max="5894" width="12.85546875" style="247" customWidth="1"/>
    <col min="5895" max="6144" width="9.140625" style="247"/>
    <col min="6145" max="6145" width="41.28515625" style="247" customWidth="1"/>
    <col min="6146" max="6146" width="0" style="247" hidden="1" customWidth="1"/>
    <col min="6147" max="6147" width="10.7109375" style="247" customWidth="1"/>
    <col min="6148" max="6148" width="11.5703125" style="247" customWidth="1"/>
    <col min="6149" max="6149" width="10.140625" style="247" customWidth="1"/>
    <col min="6150" max="6150" width="12.85546875" style="247" customWidth="1"/>
    <col min="6151" max="6400" width="9.140625" style="247"/>
    <col min="6401" max="6401" width="41.28515625" style="247" customWidth="1"/>
    <col min="6402" max="6402" width="0" style="247" hidden="1" customWidth="1"/>
    <col min="6403" max="6403" width="10.7109375" style="247" customWidth="1"/>
    <col min="6404" max="6404" width="11.5703125" style="247" customWidth="1"/>
    <col min="6405" max="6405" width="10.140625" style="247" customWidth="1"/>
    <col min="6406" max="6406" width="12.85546875" style="247" customWidth="1"/>
    <col min="6407" max="6656" width="9.140625" style="247"/>
    <col min="6657" max="6657" width="41.28515625" style="247" customWidth="1"/>
    <col min="6658" max="6658" width="0" style="247" hidden="1" customWidth="1"/>
    <col min="6659" max="6659" width="10.7109375" style="247" customWidth="1"/>
    <col min="6660" max="6660" width="11.5703125" style="247" customWidth="1"/>
    <col min="6661" max="6661" width="10.140625" style="247" customWidth="1"/>
    <col min="6662" max="6662" width="12.85546875" style="247" customWidth="1"/>
    <col min="6663" max="6912" width="9.140625" style="247"/>
    <col min="6913" max="6913" width="41.28515625" style="247" customWidth="1"/>
    <col min="6914" max="6914" width="0" style="247" hidden="1" customWidth="1"/>
    <col min="6915" max="6915" width="10.7109375" style="247" customWidth="1"/>
    <col min="6916" max="6916" width="11.5703125" style="247" customWidth="1"/>
    <col min="6917" max="6917" width="10.140625" style="247" customWidth="1"/>
    <col min="6918" max="6918" width="12.85546875" style="247" customWidth="1"/>
    <col min="6919" max="7168" width="9.140625" style="247"/>
    <col min="7169" max="7169" width="41.28515625" style="247" customWidth="1"/>
    <col min="7170" max="7170" width="0" style="247" hidden="1" customWidth="1"/>
    <col min="7171" max="7171" width="10.7109375" style="247" customWidth="1"/>
    <col min="7172" max="7172" width="11.5703125" style="247" customWidth="1"/>
    <col min="7173" max="7173" width="10.140625" style="247" customWidth="1"/>
    <col min="7174" max="7174" width="12.85546875" style="247" customWidth="1"/>
    <col min="7175" max="7424" width="9.140625" style="247"/>
    <col min="7425" max="7425" width="41.28515625" style="247" customWidth="1"/>
    <col min="7426" max="7426" width="0" style="247" hidden="1" customWidth="1"/>
    <col min="7427" max="7427" width="10.7109375" style="247" customWidth="1"/>
    <col min="7428" max="7428" width="11.5703125" style="247" customWidth="1"/>
    <col min="7429" max="7429" width="10.140625" style="247" customWidth="1"/>
    <col min="7430" max="7430" width="12.85546875" style="247" customWidth="1"/>
    <col min="7431" max="7680" width="9.140625" style="247"/>
    <col min="7681" max="7681" width="41.28515625" style="247" customWidth="1"/>
    <col min="7682" max="7682" width="0" style="247" hidden="1" customWidth="1"/>
    <col min="7683" max="7683" width="10.7109375" style="247" customWidth="1"/>
    <col min="7684" max="7684" width="11.5703125" style="247" customWidth="1"/>
    <col min="7685" max="7685" width="10.140625" style="247" customWidth="1"/>
    <col min="7686" max="7686" width="12.85546875" style="247" customWidth="1"/>
    <col min="7687" max="7936" width="9.140625" style="247"/>
    <col min="7937" max="7937" width="41.28515625" style="247" customWidth="1"/>
    <col min="7938" max="7938" width="0" style="247" hidden="1" customWidth="1"/>
    <col min="7939" max="7939" width="10.7109375" style="247" customWidth="1"/>
    <col min="7940" max="7940" width="11.5703125" style="247" customWidth="1"/>
    <col min="7941" max="7941" width="10.140625" style="247" customWidth="1"/>
    <col min="7942" max="7942" width="12.85546875" style="247" customWidth="1"/>
    <col min="7943" max="8192" width="9.140625" style="247"/>
    <col min="8193" max="8193" width="41.28515625" style="247" customWidth="1"/>
    <col min="8194" max="8194" width="0" style="247" hidden="1" customWidth="1"/>
    <col min="8195" max="8195" width="10.7109375" style="247" customWidth="1"/>
    <col min="8196" max="8196" width="11.5703125" style="247" customWidth="1"/>
    <col min="8197" max="8197" width="10.140625" style="247" customWidth="1"/>
    <col min="8198" max="8198" width="12.85546875" style="247" customWidth="1"/>
    <col min="8199" max="8448" width="9.140625" style="247"/>
    <col min="8449" max="8449" width="41.28515625" style="247" customWidth="1"/>
    <col min="8450" max="8450" width="0" style="247" hidden="1" customWidth="1"/>
    <col min="8451" max="8451" width="10.7109375" style="247" customWidth="1"/>
    <col min="8452" max="8452" width="11.5703125" style="247" customWidth="1"/>
    <col min="8453" max="8453" width="10.140625" style="247" customWidth="1"/>
    <col min="8454" max="8454" width="12.85546875" style="247" customWidth="1"/>
    <col min="8455" max="8704" width="9.140625" style="247"/>
    <col min="8705" max="8705" width="41.28515625" style="247" customWidth="1"/>
    <col min="8706" max="8706" width="0" style="247" hidden="1" customWidth="1"/>
    <col min="8707" max="8707" width="10.7109375" style="247" customWidth="1"/>
    <col min="8708" max="8708" width="11.5703125" style="247" customWidth="1"/>
    <col min="8709" max="8709" width="10.140625" style="247" customWidth="1"/>
    <col min="8710" max="8710" width="12.85546875" style="247" customWidth="1"/>
    <col min="8711" max="8960" width="9.140625" style="247"/>
    <col min="8961" max="8961" width="41.28515625" style="247" customWidth="1"/>
    <col min="8962" max="8962" width="0" style="247" hidden="1" customWidth="1"/>
    <col min="8963" max="8963" width="10.7109375" style="247" customWidth="1"/>
    <col min="8964" max="8964" width="11.5703125" style="247" customWidth="1"/>
    <col min="8965" max="8965" width="10.140625" style="247" customWidth="1"/>
    <col min="8966" max="8966" width="12.85546875" style="247" customWidth="1"/>
    <col min="8967" max="9216" width="9.140625" style="247"/>
    <col min="9217" max="9217" width="41.28515625" style="247" customWidth="1"/>
    <col min="9218" max="9218" width="0" style="247" hidden="1" customWidth="1"/>
    <col min="9219" max="9219" width="10.7109375" style="247" customWidth="1"/>
    <col min="9220" max="9220" width="11.5703125" style="247" customWidth="1"/>
    <col min="9221" max="9221" width="10.140625" style="247" customWidth="1"/>
    <col min="9222" max="9222" width="12.85546875" style="247" customWidth="1"/>
    <col min="9223" max="9472" width="9.140625" style="247"/>
    <col min="9473" max="9473" width="41.28515625" style="247" customWidth="1"/>
    <col min="9474" max="9474" width="0" style="247" hidden="1" customWidth="1"/>
    <col min="9475" max="9475" width="10.7109375" style="247" customWidth="1"/>
    <col min="9476" max="9476" width="11.5703125" style="247" customWidth="1"/>
    <col min="9477" max="9477" width="10.140625" style="247" customWidth="1"/>
    <col min="9478" max="9478" width="12.85546875" style="247" customWidth="1"/>
    <col min="9479" max="9728" width="9.140625" style="247"/>
    <col min="9729" max="9729" width="41.28515625" style="247" customWidth="1"/>
    <col min="9730" max="9730" width="0" style="247" hidden="1" customWidth="1"/>
    <col min="9731" max="9731" width="10.7109375" style="247" customWidth="1"/>
    <col min="9732" max="9732" width="11.5703125" style="247" customWidth="1"/>
    <col min="9733" max="9733" width="10.140625" style="247" customWidth="1"/>
    <col min="9734" max="9734" width="12.85546875" style="247" customWidth="1"/>
    <col min="9735" max="9984" width="9.140625" style="247"/>
    <col min="9985" max="9985" width="41.28515625" style="247" customWidth="1"/>
    <col min="9986" max="9986" width="0" style="247" hidden="1" customWidth="1"/>
    <col min="9987" max="9987" width="10.7109375" style="247" customWidth="1"/>
    <col min="9988" max="9988" width="11.5703125" style="247" customWidth="1"/>
    <col min="9989" max="9989" width="10.140625" style="247" customWidth="1"/>
    <col min="9990" max="9990" width="12.85546875" style="247" customWidth="1"/>
    <col min="9991" max="10240" width="9.140625" style="247"/>
    <col min="10241" max="10241" width="41.28515625" style="247" customWidth="1"/>
    <col min="10242" max="10242" width="0" style="247" hidden="1" customWidth="1"/>
    <col min="10243" max="10243" width="10.7109375" style="247" customWidth="1"/>
    <col min="10244" max="10244" width="11.5703125" style="247" customWidth="1"/>
    <col min="10245" max="10245" width="10.140625" style="247" customWidth="1"/>
    <col min="10246" max="10246" width="12.85546875" style="247" customWidth="1"/>
    <col min="10247" max="10496" width="9.140625" style="247"/>
    <col min="10497" max="10497" width="41.28515625" style="247" customWidth="1"/>
    <col min="10498" max="10498" width="0" style="247" hidden="1" customWidth="1"/>
    <col min="10499" max="10499" width="10.7109375" style="247" customWidth="1"/>
    <col min="10500" max="10500" width="11.5703125" style="247" customWidth="1"/>
    <col min="10501" max="10501" width="10.140625" style="247" customWidth="1"/>
    <col min="10502" max="10502" width="12.85546875" style="247" customWidth="1"/>
    <col min="10503" max="10752" width="9.140625" style="247"/>
    <col min="10753" max="10753" width="41.28515625" style="247" customWidth="1"/>
    <col min="10754" max="10754" width="0" style="247" hidden="1" customWidth="1"/>
    <col min="10755" max="10755" width="10.7109375" style="247" customWidth="1"/>
    <col min="10756" max="10756" width="11.5703125" style="247" customWidth="1"/>
    <col min="10757" max="10757" width="10.140625" style="247" customWidth="1"/>
    <col min="10758" max="10758" width="12.85546875" style="247" customWidth="1"/>
    <col min="10759" max="11008" width="9.140625" style="247"/>
    <col min="11009" max="11009" width="41.28515625" style="247" customWidth="1"/>
    <col min="11010" max="11010" width="0" style="247" hidden="1" customWidth="1"/>
    <col min="11011" max="11011" width="10.7109375" style="247" customWidth="1"/>
    <col min="11012" max="11012" width="11.5703125" style="247" customWidth="1"/>
    <col min="11013" max="11013" width="10.140625" style="247" customWidth="1"/>
    <col min="11014" max="11014" width="12.85546875" style="247" customWidth="1"/>
    <col min="11015" max="11264" width="9.140625" style="247"/>
    <col min="11265" max="11265" width="41.28515625" style="247" customWidth="1"/>
    <col min="11266" max="11266" width="0" style="247" hidden="1" customWidth="1"/>
    <col min="11267" max="11267" width="10.7109375" style="247" customWidth="1"/>
    <col min="11268" max="11268" width="11.5703125" style="247" customWidth="1"/>
    <col min="11269" max="11269" width="10.140625" style="247" customWidth="1"/>
    <col min="11270" max="11270" width="12.85546875" style="247" customWidth="1"/>
    <col min="11271" max="11520" width="9.140625" style="247"/>
    <col min="11521" max="11521" width="41.28515625" style="247" customWidth="1"/>
    <col min="11522" max="11522" width="0" style="247" hidden="1" customWidth="1"/>
    <col min="11523" max="11523" width="10.7109375" style="247" customWidth="1"/>
    <col min="11524" max="11524" width="11.5703125" style="247" customWidth="1"/>
    <col min="11525" max="11525" width="10.140625" style="247" customWidth="1"/>
    <col min="11526" max="11526" width="12.85546875" style="247" customWidth="1"/>
    <col min="11527" max="11776" width="9.140625" style="247"/>
    <col min="11777" max="11777" width="41.28515625" style="247" customWidth="1"/>
    <col min="11778" max="11778" width="0" style="247" hidden="1" customWidth="1"/>
    <col min="11779" max="11779" width="10.7109375" style="247" customWidth="1"/>
    <col min="11780" max="11780" width="11.5703125" style="247" customWidth="1"/>
    <col min="11781" max="11781" width="10.140625" style="247" customWidth="1"/>
    <col min="11782" max="11782" width="12.85546875" style="247" customWidth="1"/>
    <col min="11783" max="12032" width="9.140625" style="247"/>
    <col min="12033" max="12033" width="41.28515625" style="247" customWidth="1"/>
    <col min="12034" max="12034" width="0" style="247" hidden="1" customWidth="1"/>
    <col min="12035" max="12035" width="10.7109375" style="247" customWidth="1"/>
    <col min="12036" max="12036" width="11.5703125" style="247" customWidth="1"/>
    <col min="12037" max="12037" width="10.140625" style="247" customWidth="1"/>
    <col min="12038" max="12038" width="12.85546875" style="247" customWidth="1"/>
    <col min="12039" max="12288" width="9.140625" style="247"/>
    <col min="12289" max="12289" width="41.28515625" style="247" customWidth="1"/>
    <col min="12290" max="12290" width="0" style="247" hidden="1" customWidth="1"/>
    <col min="12291" max="12291" width="10.7109375" style="247" customWidth="1"/>
    <col min="12292" max="12292" width="11.5703125" style="247" customWidth="1"/>
    <col min="12293" max="12293" width="10.140625" style="247" customWidth="1"/>
    <col min="12294" max="12294" width="12.85546875" style="247" customWidth="1"/>
    <col min="12295" max="12544" width="9.140625" style="247"/>
    <col min="12545" max="12545" width="41.28515625" style="247" customWidth="1"/>
    <col min="12546" max="12546" width="0" style="247" hidden="1" customWidth="1"/>
    <col min="12547" max="12547" width="10.7109375" style="247" customWidth="1"/>
    <col min="12548" max="12548" width="11.5703125" style="247" customWidth="1"/>
    <col min="12549" max="12549" width="10.140625" style="247" customWidth="1"/>
    <col min="12550" max="12550" width="12.85546875" style="247" customWidth="1"/>
    <col min="12551" max="12800" width="9.140625" style="247"/>
    <col min="12801" max="12801" width="41.28515625" style="247" customWidth="1"/>
    <col min="12802" max="12802" width="0" style="247" hidden="1" customWidth="1"/>
    <col min="12803" max="12803" width="10.7109375" style="247" customWidth="1"/>
    <col min="12804" max="12804" width="11.5703125" style="247" customWidth="1"/>
    <col min="12805" max="12805" width="10.140625" style="247" customWidth="1"/>
    <col min="12806" max="12806" width="12.85546875" style="247" customWidth="1"/>
    <col min="12807" max="13056" width="9.140625" style="247"/>
    <col min="13057" max="13057" width="41.28515625" style="247" customWidth="1"/>
    <col min="13058" max="13058" width="0" style="247" hidden="1" customWidth="1"/>
    <col min="13059" max="13059" width="10.7109375" style="247" customWidth="1"/>
    <col min="13060" max="13060" width="11.5703125" style="247" customWidth="1"/>
    <col min="13061" max="13061" width="10.140625" style="247" customWidth="1"/>
    <col min="13062" max="13062" width="12.85546875" style="247" customWidth="1"/>
    <col min="13063" max="13312" width="9.140625" style="247"/>
    <col min="13313" max="13313" width="41.28515625" style="247" customWidth="1"/>
    <col min="13314" max="13314" width="0" style="247" hidden="1" customWidth="1"/>
    <col min="13315" max="13315" width="10.7109375" style="247" customWidth="1"/>
    <col min="13316" max="13316" width="11.5703125" style="247" customWidth="1"/>
    <col min="13317" max="13317" width="10.140625" style="247" customWidth="1"/>
    <col min="13318" max="13318" width="12.85546875" style="247" customWidth="1"/>
    <col min="13319" max="13568" width="9.140625" style="247"/>
    <col min="13569" max="13569" width="41.28515625" style="247" customWidth="1"/>
    <col min="13570" max="13570" width="0" style="247" hidden="1" customWidth="1"/>
    <col min="13571" max="13571" width="10.7109375" style="247" customWidth="1"/>
    <col min="13572" max="13572" width="11.5703125" style="247" customWidth="1"/>
    <col min="13573" max="13573" width="10.140625" style="247" customWidth="1"/>
    <col min="13574" max="13574" width="12.85546875" style="247" customWidth="1"/>
    <col min="13575" max="13824" width="9.140625" style="247"/>
    <col min="13825" max="13825" width="41.28515625" style="247" customWidth="1"/>
    <col min="13826" max="13826" width="0" style="247" hidden="1" customWidth="1"/>
    <col min="13827" max="13827" width="10.7109375" style="247" customWidth="1"/>
    <col min="13828" max="13828" width="11.5703125" style="247" customWidth="1"/>
    <col min="13829" max="13829" width="10.140625" style="247" customWidth="1"/>
    <col min="13830" max="13830" width="12.85546875" style="247" customWidth="1"/>
    <col min="13831" max="14080" width="9.140625" style="247"/>
    <col min="14081" max="14081" width="41.28515625" style="247" customWidth="1"/>
    <col min="14082" max="14082" width="0" style="247" hidden="1" customWidth="1"/>
    <col min="14083" max="14083" width="10.7109375" style="247" customWidth="1"/>
    <col min="14084" max="14084" width="11.5703125" style="247" customWidth="1"/>
    <col min="14085" max="14085" width="10.140625" style="247" customWidth="1"/>
    <col min="14086" max="14086" width="12.85546875" style="247" customWidth="1"/>
    <col min="14087" max="14336" width="9.140625" style="247"/>
    <col min="14337" max="14337" width="41.28515625" style="247" customWidth="1"/>
    <col min="14338" max="14338" width="0" style="247" hidden="1" customWidth="1"/>
    <col min="14339" max="14339" width="10.7109375" style="247" customWidth="1"/>
    <col min="14340" max="14340" width="11.5703125" style="247" customWidth="1"/>
    <col min="14341" max="14341" width="10.140625" style="247" customWidth="1"/>
    <col min="14342" max="14342" width="12.85546875" style="247" customWidth="1"/>
    <col min="14343" max="14592" width="9.140625" style="247"/>
    <col min="14593" max="14593" width="41.28515625" style="247" customWidth="1"/>
    <col min="14594" max="14594" width="0" style="247" hidden="1" customWidth="1"/>
    <col min="14595" max="14595" width="10.7109375" style="247" customWidth="1"/>
    <col min="14596" max="14596" width="11.5703125" style="247" customWidth="1"/>
    <col min="14597" max="14597" width="10.140625" style="247" customWidth="1"/>
    <col min="14598" max="14598" width="12.85546875" style="247" customWidth="1"/>
    <col min="14599" max="14848" width="9.140625" style="247"/>
    <col min="14849" max="14849" width="41.28515625" style="247" customWidth="1"/>
    <col min="14850" max="14850" width="0" style="247" hidden="1" customWidth="1"/>
    <col min="14851" max="14851" width="10.7109375" style="247" customWidth="1"/>
    <col min="14852" max="14852" width="11.5703125" style="247" customWidth="1"/>
    <col min="14853" max="14853" width="10.140625" style="247" customWidth="1"/>
    <col min="14854" max="14854" width="12.85546875" style="247" customWidth="1"/>
    <col min="14855" max="15104" width="9.140625" style="247"/>
    <col min="15105" max="15105" width="41.28515625" style="247" customWidth="1"/>
    <col min="15106" max="15106" width="0" style="247" hidden="1" customWidth="1"/>
    <col min="15107" max="15107" width="10.7109375" style="247" customWidth="1"/>
    <col min="15108" max="15108" width="11.5703125" style="247" customWidth="1"/>
    <col min="15109" max="15109" width="10.140625" style="247" customWidth="1"/>
    <col min="15110" max="15110" width="12.85546875" style="247" customWidth="1"/>
    <col min="15111" max="15360" width="9.140625" style="247"/>
    <col min="15361" max="15361" width="41.28515625" style="247" customWidth="1"/>
    <col min="15362" max="15362" width="0" style="247" hidden="1" customWidth="1"/>
    <col min="15363" max="15363" width="10.7109375" style="247" customWidth="1"/>
    <col min="15364" max="15364" width="11.5703125" style="247" customWidth="1"/>
    <col min="15365" max="15365" width="10.140625" style="247" customWidth="1"/>
    <col min="15366" max="15366" width="12.85546875" style="247" customWidth="1"/>
    <col min="15367" max="15616" width="9.140625" style="247"/>
    <col min="15617" max="15617" width="41.28515625" style="247" customWidth="1"/>
    <col min="15618" max="15618" width="0" style="247" hidden="1" customWidth="1"/>
    <col min="15619" max="15619" width="10.7109375" style="247" customWidth="1"/>
    <col min="15620" max="15620" width="11.5703125" style="247" customWidth="1"/>
    <col min="15621" max="15621" width="10.140625" style="247" customWidth="1"/>
    <col min="15622" max="15622" width="12.85546875" style="247" customWidth="1"/>
    <col min="15623" max="15872" width="9.140625" style="247"/>
    <col min="15873" max="15873" width="41.28515625" style="247" customWidth="1"/>
    <col min="15874" max="15874" width="0" style="247" hidden="1" customWidth="1"/>
    <col min="15875" max="15875" width="10.7109375" style="247" customWidth="1"/>
    <col min="15876" max="15876" width="11.5703125" style="247" customWidth="1"/>
    <col min="15877" max="15877" width="10.140625" style="247" customWidth="1"/>
    <col min="15878" max="15878" width="12.85546875" style="247" customWidth="1"/>
    <col min="15879" max="16128" width="9.140625" style="247"/>
    <col min="16129" max="16129" width="41.28515625" style="247" customWidth="1"/>
    <col min="16130" max="16130" width="0" style="247" hidden="1" customWidth="1"/>
    <col min="16131" max="16131" width="10.7109375" style="247" customWidth="1"/>
    <col min="16132" max="16132" width="11.5703125" style="247" customWidth="1"/>
    <col min="16133" max="16133" width="10.140625" style="247" customWidth="1"/>
    <col min="16134" max="16134" width="12.85546875" style="247" customWidth="1"/>
    <col min="16135" max="16384" width="9.140625" style="247"/>
  </cols>
  <sheetData>
    <row r="1" spans="1:6" x14ac:dyDescent="0.2">
      <c r="A1" s="618" t="s">
        <v>682</v>
      </c>
      <c r="B1" s="618"/>
      <c r="C1" s="618"/>
      <c r="D1" s="618"/>
      <c r="E1" s="618"/>
      <c r="F1" s="618"/>
    </row>
    <row r="2" spans="1:6" ht="12" customHeight="1" x14ac:dyDescent="0.2">
      <c r="A2" s="589" t="s">
        <v>376</v>
      </c>
      <c r="B2" s="589"/>
      <c r="C2" s="589"/>
      <c r="D2" s="589"/>
      <c r="E2" s="589"/>
      <c r="F2" s="589"/>
    </row>
    <row r="3" spans="1:6" x14ac:dyDescent="0.2">
      <c r="A3" s="600" t="s">
        <v>66</v>
      </c>
      <c r="B3" s="600"/>
      <c r="C3" s="600"/>
      <c r="D3" s="600"/>
      <c r="E3" s="600"/>
      <c r="F3" s="600"/>
    </row>
    <row r="4" spans="1:6" ht="12" customHeight="1" x14ac:dyDescent="0.2">
      <c r="F4" s="307" t="s">
        <v>3</v>
      </c>
    </row>
    <row r="5" spans="1:6" ht="14.25" customHeight="1" x14ac:dyDescent="0.2">
      <c r="A5" s="588" t="s">
        <v>4</v>
      </c>
      <c r="B5" s="588"/>
      <c r="C5" s="588" t="s">
        <v>610</v>
      </c>
      <c r="D5" s="588"/>
      <c r="E5" s="588"/>
      <c r="F5" s="595" t="s">
        <v>611</v>
      </c>
    </row>
    <row r="6" spans="1:6" ht="17.25" customHeight="1" x14ac:dyDescent="0.2">
      <c r="A6" s="588"/>
      <c r="B6" s="588"/>
      <c r="C6" s="316" t="s">
        <v>268</v>
      </c>
      <c r="D6" s="306" t="s">
        <v>269</v>
      </c>
      <c r="E6" s="306" t="s">
        <v>642</v>
      </c>
      <c r="F6" s="597"/>
    </row>
    <row r="7" spans="1:6" x14ac:dyDescent="0.2">
      <c r="A7" s="601" t="s">
        <v>198</v>
      </c>
      <c r="B7" s="601"/>
      <c r="C7" s="537"/>
      <c r="D7" s="537"/>
      <c r="E7" s="538">
        <f>E8+E13+E14</f>
        <v>28918</v>
      </c>
      <c r="F7" s="538">
        <f>SUM(C7:E7)</f>
        <v>28918</v>
      </c>
    </row>
    <row r="8" spans="1:6" x14ac:dyDescent="0.2">
      <c r="A8" s="601" t="s">
        <v>94</v>
      </c>
      <c r="B8" s="601"/>
      <c r="C8" s="537"/>
      <c r="D8" s="537"/>
      <c r="E8" s="538">
        <f>SUM(E9:E12)</f>
        <v>25918</v>
      </c>
      <c r="F8" s="538">
        <f>SUM(C8:E8)</f>
        <v>25918</v>
      </c>
    </row>
    <row r="9" spans="1:6" x14ac:dyDescent="0.2">
      <c r="A9" s="602" t="s">
        <v>77</v>
      </c>
      <c r="B9" s="602"/>
      <c r="C9" s="227"/>
      <c r="D9" s="227"/>
      <c r="E9" s="227"/>
      <c r="F9" s="227"/>
    </row>
    <row r="10" spans="1:6" x14ac:dyDescent="0.2">
      <c r="A10" s="603" t="s">
        <v>78</v>
      </c>
      <c r="B10" s="603"/>
      <c r="C10" s="227"/>
      <c r="D10" s="227"/>
      <c r="E10" s="227">
        <f>25918</f>
        <v>25918</v>
      </c>
      <c r="F10" s="227">
        <f>SUM(C10:E10)</f>
        <v>25918</v>
      </c>
    </row>
    <row r="11" spans="1:6" x14ac:dyDescent="0.2">
      <c r="A11" s="602" t="s">
        <v>85</v>
      </c>
      <c r="B11" s="602"/>
      <c r="C11" s="227"/>
      <c r="D11" s="227"/>
      <c r="E11" s="227"/>
      <c r="F11" s="227"/>
    </row>
    <row r="12" spans="1:6" x14ac:dyDescent="0.2">
      <c r="A12" s="602" t="s">
        <v>97</v>
      </c>
      <c r="B12" s="602"/>
      <c r="C12" s="227"/>
      <c r="D12" s="227"/>
      <c r="E12" s="227"/>
      <c r="F12" s="227"/>
    </row>
    <row r="13" spans="1:6" x14ac:dyDescent="0.2">
      <c r="A13" s="598" t="s">
        <v>106</v>
      </c>
      <c r="B13" s="598"/>
      <c r="C13" s="227"/>
      <c r="D13" s="227"/>
      <c r="E13" s="227"/>
      <c r="F13" s="227"/>
    </row>
    <row r="14" spans="1:6" x14ac:dyDescent="0.2">
      <c r="A14" s="605" t="s">
        <v>95</v>
      </c>
      <c r="B14" s="605"/>
      <c r="C14" s="227"/>
      <c r="D14" s="227"/>
      <c r="E14" s="227">
        <v>3000</v>
      </c>
      <c r="F14" s="227">
        <f>SUM(C14:E14)</f>
        <v>3000</v>
      </c>
    </row>
    <row r="15" spans="1:6" ht="12.75" customHeight="1" x14ac:dyDescent="0.2">
      <c r="A15" s="606"/>
      <c r="B15" s="606"/>
      <c r="C15" s="227"/>
      <c r="D15" s="227"/>
      <c r="E15" s="227"/>
      <c r="F15" s="227"/>
    </row>
    <row r="16" spans="1:6" x14ac:dyDescent="0.2">
      <c r="A16" s="604" t="s">
        <v>203</v>
      </c>
      <c r="B16" s="604"/>
      <c r="C16" s="228"/>
      <c r="D16" s="227"/>
      <c r="E16" s="227"/>
      <c r="F16" s="227"/>
    </row>
    <row r="17" spans="1:6" x14ac:dyDescent="0.2">
      <c r="A17" s="604" t="s">
        <v>91</v>
      </c>
      <c r="B17" s="604"/>
      <c r="C17" s="228"/>
      <c r="D17" s="227"/>
      <c r="E17" s="227"/>
      <c r="F17" s="227"/>
    </row>
    <row r="18" spans="1:6" x14ac:dyDescent="0.2">
      <c r="A18" s="607" t="s">
        <v>79</v>
      </c>
      <c r="B18" s="607"/>
      <c r="C18" s="226"/>
      <c r="D18" s="227"/>
      <c r="E18" s="227"/>
      <c r="F18" s="227"/>
    </row>
    <row r="19" spans="1:6" x14ac:dyDescent="0.2">
      <c r="A19" s="608" t="s">
        <v>83</v>
      </c>
      <c r="B19" s="608"/>
      <c r="C19" s="226"/>
      <c r="D19" s="227"/>
      <c r="E19" s="227"/>
      <c r="F19" s="227"/>
    </row>
    <row r="20" spans="1:6" x14ac:dyDescent="0.2">
      <c r="A20" s="609" t="s">
        <v>80</v>
      </c>
      <c r="B20" s="610"/>
      <c r="C20" s="226"/>
      <c r="D20" s="227"/>
      <c r="E20" s="227"/>
      <c r="F20" s="227"/>
    </row>
    <row r="21" spans="1:6" x14ac:dyDescent="0.2">
      <c r="A21" s="609" t="s">
        <v>81</v>
      </c>
      <c r="B21" s="610"/>
      <c r="C21" s="226"/>
      <c r="D21" s="227"/>
      <c r="E21" s="227"/>
      <c r="F21" s="227"/>
    </row>
    <row r="22" spans="1:6" x14ac:dyDescent="0.2">
      <c r="A22" s="611" t="s">
        <v>92</v>
      </c>
      <c r="B22" s="612"/>
      <c r="C22" s="227"/>
      <c r="D22" s="227"/>
      <c r="E22" s="227"/>
      <c r="F22" s="227"/>
    </row>
    <row r="23" spans="1:6" ht="14.25" customHeight="1" x14ac:dyDescent="0.2">
      <c r="A23" s="605" t="s">
        <v>110</v>
      </c>
      <c r="B23" s="605"/>
      <c r="C23" s="227"/>
      <c r="D23" s="227"/>
      <c r="E23" s="227"/>
      <c r="F23" s="227"/>
    </row>
    <row r="24" spans="1:6" ht="13.5" customHeight="1" x14ac:dyDescent="0.2">
      <c r="A24" s="613"/>
      <c r="B24" s="614"/>
      <c r="C24" s="227"/>
      <c r="D24" s="227"/>
      <c r="E24" s="227"/>
      <c r="F24" s="227"/>
    </row>
    <row r="25" spans="1:6" ht="13.5" customHeight="1" x14ac:dyDescent="0.2">
      <c r="A25" s="309" t="s">
        <v>186</v>
      </c>
      <c r="B25" s="312"/>
      <c r="C25" s="227"/>
      <c r="D25" s="227"/>
      <c r="E25" s="227"/>
      <c r="F25" s="227"/>
    </row>
    <row r="26" spans="1:6" ht="13.5" customHeight="1" x14ac:dyDescent="0.2">
      <c r="A26" s="311" t="s">
        <v>187</v>
      </c>
      <c r="B26" s="312"/>
      <c r="C26" s="227"/>
      <c r="D26" s="227"/>
      <c r="E26" s="227"/>
      <c r="F26" s="227"/>
    </row>
    <row r="27" spans="1:6" ht="13.5" customHeight="1" x14ac:dyDescent="0.2">
      <c r="A27" s="311" t="s">
        <v>182</v>
      </c>
      <c r="B27" s="312"/>
      <c r="C27" s="227"/>
      <c r="D27" s="227"/>
      <c r="E27" s="227"/>
      <c r="F27" s="227"/>
    </row>
    <row r="28" spans="1:6" ht="13.5" customHeight="1" x14ac:dyDescent="0.2">
      <c r="A28" s="311"/>
      <c r="B28" s="312"/>
      <c r="C28" s="227"/>
      <c r="D28" s="227"/>
      <c r="E28" s="227"/>
      <c r="F28" s="227"/>
    </row>
    <row r="29" spans="1:6" x14ac:dyDescent="0.2">
      <c r="A29" s="604" t="s">
        <v>188</v>
      </c>
      <c r="B29" s="604"/>
      <c r="C29" s="228">
        <f>C7+C16+C25</f>
        <v>0</v>
      </c>
      <c r="D29" s="228">
        <f>D7+D16+D25</f>
        <v>0</v>
      </c>
      <c r="E29" s="228">
        <f>E7+E16+E25</f>
        <v>28918</v>
      </c>
      <c r="F29" s="228">
        <f>F7+F16+F25</f>
        <v>28918</v>
      </c>
    </row>
    <row r="30" spans="1:6" x14ac:dyDescent="0.2">
      <c r="A30" s="311"/>
      <c r="B30" s="310"/>
      <c r="C30" s="228"/>
      <c r="D30" s="228"/>
      <c r="E30" s="228"/>
      <c r="F30" s="228"/>
    </row>
    <row r="31" spans="1:6" x14ac:dyDescent="0.2">
      <c r="A31" s="309" t="s">
        <v>235</v>
      </c>
      <c r="B31" s="310"/>
      <c r="C31" s="228"/>
      <c r="D31" s="228"/>
      <c r="E31" s="228"/>
      <c r="F31" s="228"/>
    </row>
    <row r="32" spans="1:6" x14ac:dyDescent="0.2">
      <c r="A32" s="309" t="s">
        <v>220</v>
      </c>
      <c r="B32" s="310"/>
      <c r="C32" s="228"/>
      <c r="D32" s="228"/>
      <c r="E32" s="228"/>
      <c r="F32" s="228"/>
    </row>
    <row r="33" spans="1:6" x14ac:dyDescent="0.2">
      <c r="A33" s="311" t="s">
        <v>227</v>
      </c>
      <c r="B33" s="310"/>
      <c r="C33" s="228"/>
      <c r="D33" s="228"/>
      <c r="E33" s="228"/>
      <c r="F33" s="228"/>
    </row>
    <row r="34" spans="1:6" x14ac:dyDescent="0.2">
      <c r="A34" s="311" t="s">
        <v>236</v>
      </c>
      <c r="B34" s="310"/>
      <c r="C34" s="228"/>
      <c r="D34" s="228"/>
      <c r="E34" s="228"/>
      <c r="F34" s="228"/>
    </row>
    <row r="35" spans="1:6" ht="22.5" customHeight="1" x14ac:dyDescent="0.2">
      <c r="A35" s="615" t="s">
        <v>229</v>
      </c>
      <c r="B35" s="616"/>
      <c r="C35" s="539"/>
      <c r="D35" s="227"/>
      <c r="E35" s="227"/>
      <c r="F35" s="227"/>
    </row>
    <row r="36" spans="1:6" ht="12.75" customHeight="1" x14ac:dyDescent="0.2">
      <c r="A36" s="617" t="s">
        <v>238</v>
      </c>
      <c r="B36" s="617"/>
      <c r="C36" s="228"/>
      <c r="D36" s="538"/>
      <c r="E36" s="538"/>
      <c r="F36" s="538"/>
    </row>
    <row r="37" spans="1:6" x14ac:dyDescent="0.2">
      <c r="A37" s="602" t="s">
        <v>43</v>
      </c>
      <c r="B37" s="602"/>
      <c r="C37" s="227"/>
      <c r="D37" s="227"/>
      <c r="E37" s="227"/>
      <c r="F37" s="227"/>
    </row>
    <row r="38" spans="1:6" x14ac:dyDescent="0.2">
      <c r="A38" s="602" t="s">
        <v>44</v>
      </c>
      <c r="B38" s="602"/>
      <c r="C38" s="227"/>
      <c r="D38" s="227"/>
      <c r="E38" s="227"/>
      <c r="F38" s="227"/>
    </row>
    <row r="39" spans="1:6" ht="12.75" customHeight="1" x14ac:dyDescent="0.2">
      <c r="A39" s="617" t="s">
        <v>237</v>
      </c>
      <c r="B39" s="617"/>
      <c r="C39" s="228"/>
      <c r="D39" s="228"/>
      <c r="E39" s="228"/>
      <c r="F39" s="228"/>
    </row>
    <row r="40" spans="1:6" x14ac:dyDescent="0.2">
      <c r="A40" s="602" t="s">
        <v>45</v>
      </c>
      <c r="B40" s="602"/>
      <c r="C40" s="227"/>
      <c r="D40" s="227"/>
      <c r="E40" s="227"/>
      <c r="F40" s="227"/>
    </row>
    <row r="41" spans="1:6" x14ac:dyDescent="0.2">
      <c r="A41" s="602" t="s">
        <v>46</v>
      </c>
      <c r="B41" s="602"/>
      <c r="C41" s="227"/>
      <c r="D41" s="228"/>
      <c r="E41" s="228"/>
      <c r="F41" s="228"/>
    </row>
    <row r="42" spans="1:6" ht="24.75" customHeight="1" x14ac:dyDescent="0.2">
      <c r="A42" s="615" t="s">
        <v>239</v>
      </c>
      <c r="B42" s="616"/>
      <c r="C42" s="227"/>
      <c r="D42" s="227"/>
      <c r="E42" s="227"/>
      <c r="F42" s="227"/>
    </row>
    <row r="43" spans="1:6" ht="12.75" customHeight="1" x14ac:dyDescent="0.2">
      <c r="A43" s="313" t="s">
        <v>240</v>
      </c>
      <c r="B43" s="314"/>
      <c r="C43" s="227"/>
      <c r="D43" s="227"/>
      <c r="E43" s="227"/>
      <c r="F43" s="227"/>
    </row>
    <row r="44" spans="1:6" ht="12.75" customHeight="1" x14ac:dyDescent="0.2">
      <c r="A44" s="262" t="s">
        <v>227</v>
      </c>
      <c r="B44" s="314"/>
      <c r="C44" s="227"/>
      <c r="D44" s="227"/>
      <c r="E44" s="227"/>
      <c r="F44" s="227"/>
    </row>
    <row r="45" spans="1:6" ht="12.75" customHeight="1" x14ac:dyDescent="0.2">
      <c r="A45" s="262" t="s">
        <v>236</v>
      </c>
      <c r="B45" s="314"/>
      <c r="C45" s="227"/>
      <c r="D45" s="227"/>
      <c r="E45" s="227"/>
      <c r="F45" s="227"/>
    </row>
    <row r="46" spans="1:6" ht="12.75" customHeight="1" x14ac:dyDescent="0.2">
      <c r="A46" s="313"/>
      <c r="B46" s="314"/>
      <c r="C46" s="227"/>
      <c r="D46" s="227"/>
      <c r="E46" s="227"/>
      <c r="F46" s="227"/>
    </row>
    <row r="47" spans="1:6" x14ac:dyDescent="0.2">
      <c r="A47" s="604" t="s">
        <v>204</v>
      </c>
      <c r="B47" s="604"/>
      <c r="C47" s="228">
        <f>C29+C31</f>
        <v>0</v>
      </c>
      <c r="D47" s="228">
        <f>D29+D31</f>
        <v>0</v>
      </c>
      <c r="E47" s="228">
        <f>E29+E31</f>
        <v>28918</v>
      </c>
      <c r="F47" s="228">
        <f>F29+F31</f>
        <v>28918</v>
      </c>
    </row>
    <row r="48" spans="1:6" x14ac:dyDescent="0.2">
      <c r="A48" s="263"/>
      <c r="B48" s="263"/>
      <c r="C48" s="540"/>
      <c r="D48" s="540"/>
      <c r="E48" s="540"/>
      <c r="F48" s="540"/>
    </row>
    <row r="49" spans="1:6" x14ac:dyDescent="0.2">
      <c r="A49" s="309" t="s">
        <v>62</v>
      </c>
      <c r="B49" s="318"/>
      <c r="C49" s="227"/>
      <c r="D49" s="227"/>
      <c r="E49" s="227"/>
      <c r="F49" s="227">
        <f>'[2]3.1_művház'!E51-'[2]2.12_művház'!F47</f>
        <v>91549</v>
      </c>
    </row>
    <row r="50" spans="1:6" x14ac:dyDescent="0.2">
      <c r="A50" s="263"/>
      <c r="B50" s="263"/>
      <c r="C50" s="540"/>
      <c r="D50" s="540"/>
      <c r="E50" s="540"/>
      <c r="F50" s="540"/>
    </row>
    <row r="51" spans="1:6" x14ac:dyDescent="0.2">
      <c r="A51" s="309" t="s">
        <v>134</v>
      </c>
      <c r="B51" s="318"/>
      <c r="C51" s="228">
        <f>C47+C49</f>
        <v>0</v>
      </c>
      <c r="D51" s="228">
        <f>D47+D49</f>
        <v>0</v>
      </c>
      <c r="E51" s="228">
        <f>E47+E49</f>
        <v>28918</v>
      </c>
      <c r="F51" s="228">
        <f>F47+F49</f>
        <v>120467</v>
      </c>
    </row>
  </sheetData>
  <mergeCells count="34">
    <mergeCell ref="A13:B13"/>
    <mergeCell ref="A1:F1"/>
    <mergeCell ref="A3:F3"/>
    <mergeCell ref="A5:B6"/>
    <mergeCell ref="C5:E5"/>
    <mergeCell ref="F5:F6"/>
    <mergeCell ref="A7:B7"/>
    <mergeCell ref="A8:B8"/>
    <mergeCell ref="A9:B9"/>
    <mergeCell ref="A10:B10"/>
    <mergeCell ref="A11:B11"/>
    <mergeCell ref="A12:B12"/>
    <mergeCell ref="A2:F2"/>
    <mergeCell ref="A29:B29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41:B41"/>
    <mergeCell ref="A42:B42"/>
    <mergeCell ref="A47:B47"/>
    <mergeCell ref="A35:B35"/>
    <mergeCell ref="A36:B36"/>
    <mergeCell ref="A37:B37"/>
    <mergeCell ref="A38:B38"/>
    <mergeCell ref="A39:B39"/>
    <mergeCell ref="A40:B40"/>
  </mergeCells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52" workbookViewId="0">
      <selection activeCell="C7" sqref="C7:F51"/>
    </sheetView>
  </sheetViews>
  <sheetFormatPr defaultRowHeight="12.75" x14ac:dyDescent="0.2"/>
  <cols>
    <col min="1" max="1" width="41.28515625" style="247" customWidth="1"/>
    <col min="2" max="2" width="10" style="247" hidden="1" customWidth="1"/>
    <col min="3" max="3" width="10.7109375" style="247" customWidth="1"/>
    <col min="4" max="4" width="11.5703125" style="247" customWidth="1"/>
    <col min="5" max="5" width="10.140625" style="247" customWidth="1"/>
    <col min="6" max="6" width="12.85546875" style="247" customWidth="1"/>
    <col min="7" max="256" width="9.140625" style="247"/>
    <col min="257" max="257" width="41.28515625" style="247" customWidth="1"/>
    <col min="258" max="258" width="0" style="247" hidden="1" customWidth="1"/>
    <col min="259" max="259" width="10.7109375" style="247" customWidth="1"/>
    <col min="260" max="260" width="11.5703125" style="247" customWidth="1"/>
    <col min="261" max="261" width="10.140625" style="247" customWidth="1"/>
    <col min="262" max="262" width="12.85546875" style="247" customWidth="1"/>
    <col min="263" max="512" width="9.140625" style="247"/>
    <col min="513" max="513" width="41.28515625" style="247" customWidth="1"/>
    <col min="514" max="514" width="0" style="247" hidden="1" customWidth="1"/>
    <col min="515" max="515" width="10.7109375" style="247" customWidth="1"/>
    <col min="516" max="516" width="11.5703125" style="247" customWidth="1"/>
    <col min="517" max="517" width="10.140625" style="247" customWidth="1"/>
    <col min="518" max="518" width="12.85546875" style="247" customWidth="1"/>
    <col min="519" max="768" width="9.140625" style="247"/>
    <col min="769" max="769" width="41.28515625" style="247" customWidth="1"/>
    <col min="770" max="770" width="0" style="247" hidden="1" customWidth="1"/>
    <col min="771" max="771" width="10.7109375" style="247" customWidth="1"/>
    <col min="772" max="772" width="11.5703125" style="247" customWidth="1"/>
    <col min="773" max="773" width="10.140625" style="247" customWidth="1"/>
    <col min="774" max="774" width="12.85546875" style="247" customWidth="1"/>
    <col min="775" max="1024" width="9.140625" style="247"/>
    <col min="1025" max="1025" width="41.28515625" style="247" customWidth="1"/>
    <col min="1026" max="1026" width="0" style="247" hidden="1" customWidth="1"/>
    <col min="1027" max="1027" width="10.7109375" style="247" customWidth="1"/>
    <col min="1028" max="1028" width="11.5703125" style="247" customWidth="1"/>
    <col min="1029" max="1029" width="10.140625" style="247" customWidth="1"/>
    <col min="1030" max="1030" width="12.85546875" style="247" customWidth="1"/>
    <col min="1031" max="1280" width="9.140625" style="247"/>
    <col min="1281" max="1281" width="41.28515625" style="247" customWidth="1"/>
    <col min="1282" max="1282" width="0" style="247" hidden="1" customWidth="1"/>
    <col min="1283" max="1283" width="10.7109375" style="247" customWidth="1"/>
    <col min="1284" max="1284" width="11.5703125" style="247" customWidth="1"/>
    <col min="1285" max="1285" width="10.140625" style="247" customWidth="1"/>
    <col min="1286" max="1286" width="12.85546875" style="247" customWidth="1"/>
    <col min="1287" max="1536" width="9.140625" style="247"/>
    <col min="1537" max="1537" width="41.28515625" style="247" customWidth="1"/>
    <col min="1538" max="1538" width="0" style="247" hidden="1" customWidth="1"/>
    <col min="1539" max="1539" width="10.7109375" style="247" customWidth="1"/>
    <col min="1540" max="1540" width="11.5703125" style="247" customWidth="1"/>
    <col min="1541" max="1541" width="10.140625" style="247" customWidth="1"/>
    <col min="1542" max="1542" width="12.85546875" style="247" customWidth="1"/>
    <col min="1543" max="1792" width="9.140625" style="247"/>
    <col min="1793" max="1793" width="41.28515625" style="247" customWidth="1"/>
    <col min="1794" max="1794" width="0" style="247" hidden="1" customWidth="1"/>
    <col min="1795" max="1795" width="10.7109375" style="247" customWidth="1"/>
    <col min="1796" max="1796" width="11.5703125" style="247" customWidth="1"/>
    <col min="1797" max="1797" width="10.140625" style="247" customWidth="1"/>
    <col min="1798" max="1798" width="12.85546875" style="247" customWidth="1"/>
    <col min="1799" max="2048" width="9.140625" style="247"/>
    <col min="2049" max="2049" width="41.28515625" style="247" customWidth="1"/>
    <col min="2050" max="2050" width="0" style="247" hidden="1" customWidth="1"/>
    <col min="2051" max="2051" width="10.7109375" style="247" customWidth="1"/>
    <col min="2052" max="2052" width="11.5703125" style="247" customWidth="1"/>
    <col min="2053" max="2053" width="10.140625" style="247" customWidth="1"/>
    <col min="2054" max="2054" width="12.85546875" style="247" customWidth="1"/>
    <col min="2055" max="2304" width="9.140625" style="247"/>
    <col min="2305" max="2305" width="41.28515625" style="247" customWidth="1"/>
    <col min="2306" max="2306" width="0" style="247" hidden="1" customWidth="1"/>
    <col min="2307" max="2307" width="10.7109375" style="247" customWidth="1"/>
    <col min="2308" max="2308" width="11.5703125" style="247" customWidth="1"/>
    <col min="2309" max="2309" width="10.140625" style="247" customWidth="1"/>
    <col min="2310" max="2310" width="12.85546875" style="247" customWidth="1"/>
    <col min="2311" max="2560" width="9.140625" style="247"/>
    <col min="2561" max="2561" width="41.28515625" style="247" customWidth="1"/>
    <col min="2562" max="2562" width="0" style="247" hidden="1" customWidth="1"/>
    <col min="2563" max="2563" width="10.7109375" style="247" customWidth="1"/>
    <col min="2564" max="2564" width="11.5703125" style="247" customWidth="1"/>
    <col min="2565" max="2565" width="10.140625" style="247" customWidth="1"/>
    <col min="2566" max="2566" width="12.85546875" style="247" customWidth="1"/>
    <col min="2567" max="2816" width="9.140625" style="247"/>
    <col min="2817" max="2817" width="41.28515625" style="247" customWidth="1"/>
    <col min="2818" max="2818" width="0" style="247" hidden="1" customWidth="1"/>
    <col min="2819" max="2819" width="10.7109375" style="247" customWidth="1"/>
    <col min="2820" max="2820" width="11.5703125" style="247" customWidth="1"/>
    <col min="2821" max="2821" width="10.140625" style="247" customWidth="1"/>
    <col min="2822" max="2822" width="12.85546875" style="247" customWidth="1"/>
    <col min="2823" max="3072" width="9.140625" style="247"/>
    <col min="3073" max="3073" width="41.28515625" style="247" customWidth="1"/>
    <col min="3074" max="3074" width="0" style="247" hidden="1" customWidth="1"/>
    <col min="3075" max="3075" width="10.7109375" style="247" customWidth="1"/>
    <col min="3076" max="3076" width="11.5703125" style="247" customWidth="1"/>
    <col min="3077" max="3077" width="10.140625" style="247" customWidth="1"/>
    <col min="3078" max="3078" width="12.85546875" style="247" customWidth="1"/>
    <col min="3079" max="3328" width="9.140625" style="247"/>
    <col min="3329" max="3329" width="41.28515625" style="247" customWidth="1"/>
    <col min="3330" max="3330" width="0" style="247" hidden="1" customWidth="1"/>
    <col min="3331" max="3331" width="10.7109375" style="247" customWidth="1"/>
    <col min="3332" max="3332" width="11.5703125" style="247" customWidth="1"/>
    <col min="3333" max="3333" width="10.140625" style="247" customWidth="1"/>
    <col min="3334" max="3334" width="12.85546875" style="247" customWidth="1"/>
    <col min="3335" max="3584" width="9.140625" style="247"/>
    <col min="3585" max="3585" width="41.28515625" style="247" customWidth="1"/>
    <col min="3586" max="3586" width="0" style="247" hidden="1" customWidth="1"/>
    <col min="3587" max="3587" width="10.7109375" style="247" customWidth="1"/>
    <col min="3588" max="3588" width="11.5703125" style="247" customWidth="1"/>
    <col min="3589" max="3589" width="10.140625" style="247" customWidth="1"/>
    <col min="3590" max="3590" width="12.85546875" style="247" customWidth="1"/>
    <col min="3591" max="3840" width="9.140625" style="247"/>
    <col min="3841" max="3841" width="41.28515625" style="247" customWidth="1"/>
    <col min="3842" max="3842" width="0" style="247" hidden="1" customWidth="1"/>
    <col min="3843" max="3843" width="10.7109375" style="247" customWidth="1"/>
    <col min="3844" max="3844" width="11.5703125" style="247" customWidth="1"/>
    <col min="3845" max="3845" width="10.140625" style="247" customWidth="1"/>
    <col min="3846" max="3846" width="12.85546875" style="247" customWidth="1"/>
    <col min="3847" max="4096" width="9.140625" style="247"/>
    <col min="4097" max="4097" width="41.28515625" style="247" customWidth="1"/>
    <col min="4098" max="4098" width="0" style="247" hidden="1" customWidth="1"/>
    <col min="4099" max="4099" width="10.7109375" style="247" customWidth="1"/>
    <col min="4100" max="4100" width="11.5703125" style="247" customWidth="1"/>
    <col min="4101" max="4101" width="10.140625" style="247" customWidth="1"/>
    <col min="4102" max="4102" width="12.85546875" style="247" customWidth="1"/>
    <col min="4103" max="4352" width="9.140625" style="247"/>
    <col min="4353" max="4353" width="41.28515625" style="247" customWidth="1"/>
    <col min="4354" max="4354" width="0" style="247" hidden="1" customWidth="1"/>
    <col min="4355" max="4355" width="10.7109375" style="247" customWidth="1"/>
    <col min="4356" max="4356" width="11.5703125" style="247" customWidth="1"/>
    <col min="4357" max="4357" width="10.140625" style="247" customWidth="1"/>
    <col min="4358" max="4358" width="12.85546875" style="247" customWidth="1"/>
    <col min="4359" max="4608" width="9.140625" style="247"/>
    <col min="4609" max="4609" width="41.28515625" style="247" customWidth="1"/>
    <col min="4610" max="4610" width="0" style="247" hidden="1" customWidth="1"/>
    <col min="4611" max="4611" width="10.7109375" style="247" customWidth="1"/>
    <col min="4612" max="4612" width="11.5703125" style="247" customWidth="1"/>
    <col min="4613" max="4613" width="10.140625" style="247" customWidth="1"/>
    <col min="4614" max="4614" width="12.85546875" style="247" customWidth="1"/>
    <col min="4615" max="4864" width="9.140625" style="247"/>
    <col min="4865" max="4865" width="41.28515625" style="247" customWidth="1"/>
    <col min="4866" max="4866" width="0" style="247" hidden="1" customWidth="1"/>
    <col min="4867" max="4867" width="10.7109375" style="247" customWidth="1"/>
    <col min="4868" max="4868" width="11.5703125" style="247" customWidth="1"/>
    <col min="4869" max="4869" width="10.140625" style="247" customWidth="1"/>
    <col min="4870" max="4870" width="12.85546875" style="247" customWidth="1"/>
    <col min="4871" max="5120" width="9.140625" style="247"/>
    <col min="5121" max="5121" width="41.28515625" style="247" customWidth="1"/>
    <col min="5122" max="5122" width="0" style="247" hidden="1" customWidth="1"/>
    <col min="5123" max="5123" width="10.7109375" style="247" customWidth="1"/>
    <col min="5124" max="5124" width="11.5703125" style="247" customWidth="1"/>
    <col min="5125" max="5125" width="10.140625" style="247" customWidth="1"/>
    <col min="5126" max="5126" width="12.85546875" style="247" customWidth="1"/>
    <col min="5127" max="5376" width="9.140625" style="247"/>
    <col min="5377" max="5377" width="41.28515625" style="247" customWidth="1"/>
    <col min="5378" max="5378" width="0" style="247" hidden="1" customWidth="1"/>
    <col min="5379" max="5379" width="10.7109375" style="247" customWidth="1"/>
    <col min="5380" max="5380" width="11.5703125" style="247" customWidth="1"/>
    <col min="5381" max="5381" width="10.140625" style="247" customWidth="1"/>
    <col min="5382" max="5382" width="12.85546875" style="247" customWidth="1"/>
    <col min="5383" max="5632" width="9.140625" style="247"/>
    <col min="5633" max="5633" width="41.28515625" style="247" customWidth="1"/>
    <col min="5634" max="5634" width="0" style="247" hidden="1" customWidth="1"/>
    <col min="5635" max="5635" width="10.7109375" style="247" customWidth="1"/>
    <col min="5636" max="5636" width="11.5703125" style="247" customWidth="1"/>
    <col min="5637" max="5637" width="10.140625" style="247" customWidth="1"/>
    <col min="5638" max="5638" width="12.85546875" style="247" customWidth="1"/>
    <col min="5639" max="5888" width="9.140625" style="247"/>
    <col min="5889" max="5889" width="41.28515625" style="247" customWidth="1"/>
    <col min="5890" max="5890" width="0" style="247" hidden="1" customWidth="1"/>
    <col min="5891" max="5891" width="10.7109375" style="247" customWidth="1"/>
    <col min="5892" max="5892" width="11.5703125" style="247" customWidth="1"/>
    <col min="5893" max="5893" width="10.140625" style="247" customWidth="1"/>
    <col min="5894" max="5894" width="12.85546875" style="247" customWidth="1"/>
    <col min="5895" max="6144" width="9.140625" style="247"/>
    <col min="6145" max="6145" width="41.28515625" style="247" customWidth="1"/>
    <col min="6146" max="6146" width="0" style="247" hidden="1" customWidth="1"/>
    <col min="6147" max="6147" width="10.7109375" style="247" customWidth="1"/>
    <col min="6148" max="6148" width="11.5703125" style="247" customWidth="1"/>
    <col min="6149" max="6149" width="10.140625" style="247" customWidth="1"/>
    <col min="6150" max="6150" width="12.85546875" style="247" customWidth="1"/>
    <col min="6151" max="6400" width="9.140625" style="247"/>
    <col min="6401" max="6401" width="41.28515625" style="247" customWidth="1"/>
    <col min="6402" max="6402" width="0" style="247" hidden="1" customWidth="1"/>
    <col min="6403" max="6403" width="10.7109375" style="247" customWidth="1"/>
    <col min="6404" max="6404" width="11.5703125" style="247" customWidth="1"/>
    <col min="6405" max="6405" width="10.140625" style="247" customWidth="1"/>
    <col min="6406" max="6406" width="12.85546875" style="247" customWidth="1"/>
    <col min="6407" max="6656" width="9.140625" style="247"/>
    <col min="6657" max="6657" width="41.28515625" style="247" customWidth="1"/>
    <col min="6658" max="6658" width="0" style="247" hidden="1" customWidth="1"/>
    <col min="6659" max="6659" width="10.7109375" style="247" customWidth="1"/>
    <col min="6660" max="6660" width="11.5703125" style="247" customWidth="1"/>
    <col min="6661" max="6661" width="10.140625" style="247" customWidth="1"/>
    <col min="6662" max="6662" width="12.85546875" style="247" customWidth="1"/>
    <col min="6663" max="6912" width="9.140625" style="247"/>
    <col min="6913" max="6913" width="41.28515625" style="247" customWidth="1"/>
    <col min="6914" max="6914" width="0" style="247" hidden="1" customWidth="1"/>
    <col min="6915" max="6915" width="10.7109375" style="247" customWidth="1"/>
    <col min="6916" max="6916" width="11.5703125" style="247" customWidth="1"/>
    <col min="6917" max="6917" width="10.140625" style="247" customWidth="1"/>
    <col min="6918" max="6918" width="12.85546875" style="247" customWidth="1"/>
    <col min="6919" max="7168" width="9.140625" style="247"/>
    <col min="7169" max="7169" width="41.28515625" style="247" customWidth="1"/>
    <col min="7170" max="7170" width="0" style="247" hidden="1" customWidth="1"/>
    <col min="7171" max="7171" width="10.7109375" style="247" customWidth="1"/>
    <col min="7172" max="7172" width="11.5703125" style="247" customWidth="1"/>
    <col min="7173" max="7173" width="10.140625" style="247" customWidth="1"/>
    <col min="7174" max="7174" width="12.85546875" style="247" customWidth="1"/>
    <col min="7175" max="7424" width="9.140625" style="247"/>
    <col min="7425" max="7425" width="41.28515625" style="247" customWidth="1"/>
    <col min="7426" max="7426" width="0" style="247" hidden="1" customWidth="1"/>
    <col min="7427" max="7427" width="10.7109375" style="247" customWidth="1"/>
    <col min="7428" max="7428" width="11.5703125" style="247" customWidth="1"/>
    <col min="7429" max="7429" width="10.140625" style="247" customWidth="1"/>
    <col min="7430" max="7430" width="12.85546875" style="247" customWidth="1"/>
    <col min="7431" max="7680" width="9.140625" style="247"/>
    <col min="7681" max="7681" width="41.28515625" style="247" customWidth="1"/>
    <col min="7682" max="7682" width="0" style="247" hidden="1" customWidth="1"/>
    <col min="7683" max="7683" width="10.7109375" style="247" customWidth="1"/>
    <col min="7684" max="7684" width="11.5703125" style="247" customWidth="1"/>
    <col min="7685" max="7685" width="10.140625" style="247" customWidth="1"/>
    <col min="7686" max="7686" width="12.85546875" style="247" customWidth="1"/>
    <col min="7687" max="7936" width="9.140625" style="247"/>
    <col min="7937" max="7937" width="41.28515625" style="247" customWidth="1"/>
    <col min="7938" max="7938" width="0" style="247" hidden="1" customWidth="1"/>
    <col min="7939" max="7939" width="10.7109375" style="247" customWidth="1"/>
    <col min="7940" max="7940" width="11.5703125" style="247" customWidth="1"/>
    <col min="7941" max="7941" width="10.140625" style="247" customWidth="1"/>
    <col min="7942" max="7942" width="12.85546875" style="247" customWidth="1"/>
    <col min="7943" max="8192" width="9.140625" style="247"/>
    <col min="8193" max="8193" width="41.28515625" style="247" customWidth="1"/>
    <col min="8194" max="8194" width="0" style="247" hidden="1" customWidth="1"/>
    <col min="8195" max="8195" width="10.7109375" style="247" customWidth="1"/>
    <col min="8196" max="8196" width="11.5703125" style="247" customWidth="1"/>
    <col min="8197" max="8197" width="10.140625" style="247" customWidth="1"/>
    <col min="8198" max="8198" width="12.85546875" style="247" customWidth="1"/>
    <col min="8199" max="8448" width="9.140625" style="247"/>
    <col min="8449" max="8449" width="41.28515625" style="247" customWidth="1"/>
    <col min="8450" max="8450" width="0" style="247" hidden="1" customWidth="1"/>
    <col min="8451" max="8451" width="10.7109375" style="247" customWidth="1"/>
    <col min="8452" max="8452" width="11.5703125" style="247" customWidth="1"/>
    <col min="8453" max="8453" width="10.140625" style="247" customWidth="1"/>
    <col min="8454" max="8454" width="12.85546875" style="247" customWidth="1"/>
    <col min="8455" max="8704" width="9.140625" style="247"/>
    <col min="8705" max="8705" width="41.28515625" style="247" customWidth="1"/>
    <col min="8706" max="8706" width="0" style="247" hidden="1" customWidth="1"/>
    <col min="8707" max="8707" width="10.7109375" style="247" customWidth="1"/>
    <col min="8708" max="8708" width="11.5703125" style="247" customWidth="1"/>
    <col min="8709" max="8709" width="10.140625" style="247" customWidth="1"/>
    <col min="8710" max="8710" width="12.85546875" style="247" customWidth="1"/>
    <col min="8711" max="8960" width="9.140625" style="247"/>
    <col min="8961" max="8961" width="41.28515625" style="247" customWidth="1"/>
    <col min="8962" max="8962" width="0" style="247" hidden="1" customWidth="1"/>
    <col min="8963" max="8963" width="10.7109375" style="247" customWidth="1"/>
    <col min="8964" max="8964" width="11.5703125" style="247" customWidth="1"/>
    <col min="8965" max="8965" width="10.140625" style="247" customWidth="1"/>
    <col min="8966" max="8966" width="12.85546875" style="247" customWidth="1"/>
    <col min="8967" max="9216" width="9.140625" style="247"/>
    <col min="9217" max="9217" width="41.28515625" style="247" customWidth="1"/>
    <col min="9218" max="9218" width="0" style="247" hidden="1" customWidth="1"/>
    <col min="9219" max="9219" width="10.7109375" style="247" customWidth="1"/>
    <col min="9220" max="9220" width="11.5703125" style="247" customWidth="1"/>
    <col min="9221" max="9221" width="10.140625" style="247" customWidth="1"/>
    <col min="9222" max="9222" width="12.85546875" style="247" customWidth="1"/>
    <col min="9223" max="9472" width="9.140625" style="247"/>
    <col min="9473" max="9473" width="41.28515625" style="247" customWidth="1"/>
    <col min="9474" max="9474" width="0" style="247" hidden="1" customWidth="1"/>
    <col min="9475" max="9475" width="10.7109375" style="247" customWidth="1"/>
    <col min="9476" max="9476" width="11.5703125" style="247" customWidth="1"/>
    <col min="9477" max="9477" width="10.140625" style="247" customWidth="1"/>
    <col min="9478" max="9478" width="12.85546875" style="247" customWidth="1"/>
    <col min="9479" max="9728" width="9.140625" style="247"/>
    <col min="9729" max="9729" width="41.28515625" style="247" customWidth="1"/>
    <col min="9730" max="9730" width="0" style="247" hidden="1" customWidth="1"/>
    <col min="9731" max="9731" width="10.7109375" style="247" customWidth="1"/>
    <col min="9732" max="9732" width="11.5703125" style="247" customWidth="1"/>
    <col min="9733" max="9733" width="10.140625" style="247" customWidth="1"/>
    <col min="9734" max="9734" width="12.85546875" style="247" customWidth="1"/>
    <col min="9735" max="9984" width="9.140625" style="247"/>
    <col min="9985" max="9985" width="41.28515625" style="247" customWidth="1"/>
    <col min="9986" max="9986" width="0" style="247" hidden="1" customWidth="1"/>
    <col min="9987" max="9987" width="10.7109375" style="247" customWidth="1"/>
    <col min="9988" max="9988" width="11.5703125" style="247" customWidth="1"/>
    <col min="9989" max="9989" width="10.140625" style="247" customWidth="1"/>
    <col min="9990" max="9990" width="12.85546875" style="247" customWidth="1"/>
    <col min="9991" max="10240" width="9.140625" style="247"/>
    <col min="10241" max="10241" width="41.28515625" style="247" customWidth="1"/>
    <col min="10242" max="10242" width="0" style="247" hidden="1" customWidth="1"/>
    <col min="10243" max="10243" width="10.7109375" style="247" customWidth="1"/>
    <col min="10244" max="10244" width="11.5703125" style="247" customWidth="1"/>
    <col min="10245" max="10245" width="10.140625" style="247" customWidth="1"/>
    <col min="10246" max="10246" width="12.85546875" style="247" customWidth="1"/>
    <col min="10247" max="10496" width="9.140625" style="247"/>
    <col min="10497" max="10497" width="41.28515625" style="247" customWidth="1"/>
    <col min="10498" max="10498" width="0" style="247" hidden="1" customWidth="1"/>
    <col min="10499" max="10499" width="10.7109375" style="247" customWidth="1"/>
    <col min="10500" max="10500" width="11.5703125" style="247" customWidth="1"/>
    <col min="10501" max="10501" width="10.140625" style="247" customWidth="1"/>
    <col min="10502" max="10502" width="12.85546875" style="247" customWidth="1"/>
    <col min="10503" max="10752" width="9.140625" style="247"/>
    <col min="10753" max="10753" width="41.28515625" style="247" customWidth="1"/>
    <col min="10754" max="10754" width="0" style="247" hidden="1" customWidth="1"/>
    <col min="10755" max="10755" width="10.7109375" style="247" customWidth="1"/>
    <col min="10756" max="10756" width="11.5703125" style="247" customWidth="1"/>
    <col min="10757" max="10757" width="10.140625" style="247" customWidth="1"/>
    <col min="10758" max="10758" width="12.85546875" style="247" customWidth="1"/>
    <col min="10759" max="11008" width="9.140625" style="247"/>
    <col min="11009" max="11009" width="41.28515625" style="247" customWidth="1"/>
    <col min="11010" max="11010" width="0" style="247" hidden="1" customWidth="1"/>
    <col min="11011" max="11011" width="10.7109375" style="247" customWidth="1"/>
    <col min="11012" max="11012" width="11.5703125" style="247" customWidth="1"/>
    <col min="11013" max="11013" width="10.140625" style="247" customWidth="1"/>
    <col min="11014" max="11014" width="12.85546875" style="247" customWidth="1"/>
    <col min="11015" max="11264" width="9.140625" style="247"/>
    <col min="11265" max="11265" width="41.28515625" style="247" customWidth="1"/>
    <col min="11266" max="11266" width="0" style="247" hidden="1" customWidth="1"/>
    <col min="11267" max="11267" width="10.7109375" style="247" customWidth="1"/>
    <col min="11268" max="11268" width="11.5703125" style="247" customWidth="1"/>
    <col min="11269" max="11269" width="10.140625" style="247" customWidth="1"/>
    <col min="11270" max="11270" width="12.85546875" style="247" customWidth="1"/>
    <col min="11271" max="11520" width="9.140625" style="247"/>
    <col min="11521" max="11521" width="41.28515625" style="247" customWidth="1"/>
    <col min="11522" max="11522" width="0" style="247" hidden="1" customWidth="1"/>
    <col min="11523" max="11523" width="10.7109375" style="247" customWidth="1"/>
    <col min="11524" max="11524" width="11.5703125" style="247" customWidth="1"/>
    <col min="11525" max="11525" width="10.140625" style="247" customWidth="1"/>
    <col min="11526" max="11526" width="12.85546875" style="247" customWidth="1"/>
    <col min="11527" max="11776" width="9.140625" style="247"/>
    <col min="11777" max="11777" width="41.28515625" style="247" customWidth="1"/>
    <col min="11778" max="11778" width="0" style="247" hidden="1" customWidth="1"/>
    <col min="11779" max="11779" width="10.7109375" style="247" customWidth="1"/>
    <col min="11780" max="11780" width="11.5703125" style="247" customWidth="1"/>
    <col min="11781" max="11781" width="10.140625" style="247" customWidth="1"/>
    <col min="11782" max="11782" width="12.85546875" style="247" customWidth="1"/>
    <col min="11783" max="12032" width="9.140625" style="247"/>
    <col min="12033" max="12033" width="41.28515625" style="247" customWidth="1"/>
    <col min="12034" max="12034" width="0" style="247" hidden="1" customWidth="1"/>
    <col min="12035" max="12035" width="10.7109375" style="247" customWidth="1"/>
    <col min="12036" max="12036" width="11.5703125" style="247" customWidth="1"/>
    <col min="12037" max="12037" width="10.140625" style="247" customWidth="1"/>
    <col min="12038" max="12038" width="12.85546875" style="247" customWidth="1"/>
    <col min="12039" max="12288" width="9.140625" style="247"/>
    <col min="12289" max="12289" width="41.28515625" style="247" customWidth="1"/>
    <col min="12290" max="12290" width="0" style="247" hidden="1" customWidth="1"/>
    <col min="12291" max="12291" width="10.7109375" style="247" customWidth="1"/>
    <col min="12292" max="12292" width="11.5703125" style="247" customWidth="1"/>
    <col min="12293" max="12293" width="10.140625" style="247" customWidth="1"/>
    <col min="12294" max="12294" width="12.85546875" style="247" customWidth="1"/>
    <col min="12295" max="12544" width="9.140625" style="247"/>
    <col min="12545" max="12545" width="41.28515625" style="247" customWidth="1"/>
    <col min="12546" max="12546" width="0" style="247" hidden="1" customWidth="1"/>
    <col min="12547" max="12547" width="10.7109375" style="247" customWidth="1"/>
    <col min="12548" max="12548" width="11.5703125" style="247" customWidth="1"/>
    <col min="12549" max="12549" width="10.140625" style="247" customWidth="1"/>
    <col min="12550" max="12550" width="12.85546875" style="247" customWidth="1"/>
    <col min="12551" max="12800" width="9.140625" style="247"/>
    <col min="12801" max="12801" width="41.28515625" style="247" customWidth="1"/>
    <col min="12802" max="12802" width="0" style="247" hidden="1" customWidth="1"/>
    <col min="12803" max="12803" width="10.7109375" style="247" customWidth="1"/>
    <col min="12804" max="12804" width="11.5703125" style="247" customWidth="1"/>
    <col min="12805" max="12805" width="10.140625" style="247" customWidth="1"/>
    <col min="12806" max="12806" width="12.85546875" style="247" customWidth="1"/>
    <col min="12807" max="13056" width="9.140625" style="247"/>
    <col min="13057" max="13057" width="41.28515625" style="247" customWidth="1"/>
    <col min="13058" max="13058" width="0" style="247" hidden="1" customWidth="1"/>
    <col min="13059" max="13059" width="10.7109375" style="247" customWidth="1"/>
    <col min="13060" max="13060" width="11.5703125" style="247" customWidth="1"/>
    <col min="13061" max="13061" width="10.140625" style="247" customWidth="1"/>
    <col min="13062" max="13062" width="12.85546875" style="247" customWidth="1"/>
    <col min="13063" max="13312" width="9.140625" style="247"/>
    <col min="13313" max="13313" width="41.28515625" style="247" customWidth="1"/>
    <col min="13314" max="13314" width="0" style="247" hidden="1" customWidth="1"/>
    <col min="13315" max="13315" width="10.7109375" style="247" customWidth="1"/>
    <col min="13316" max="13316" width="11.5703125" style="247" customWidth="1"/>
    <col min="13317" max="13317" width="10.140625" style="247" customWidth="1"/>
    <col min="13318" max="13318" width="12.85546875" style="247" customWidth="1"/>
    <col min="13319" max="13568" width="9.140625" style="247"/>
    <col min="13569" max="13569" width="41.28515625" style="247" customWidth="1"/>
    <col min="13570" max="13570" width="0" style="247" hidden="1" customWidth="1"/>
    <col min="13571" max="13571" width="10.7109375" style="247" customWidth="1"/>
    <col min="13572" max="13572" width="11.5703125" style="247" customWidth="1"/>
    <col min="13573" max="13573" width="10.140625" style="247" customWidth="1"/>
    <col min="13574" max="13574" width="12.85546875" style="247" customWidth="1"/>
    <col min="13575" max="13824" width="9.140625" style="247"/>
    <col min="13825" max="13825" width="41.28515625" style="247" customWidth="1"/>
    <col min="13826" max="13826" width="0" style="247" hidden="1" customWidth="1"/>
    <col min="13827" max="13827" width="10.7109375" style="247" customWidth="1"/>
    <col min="13828" max="13828" width="11.5703125" style="247" customWidth="1"/>
    <col min="13829" max="13829" width="10.140625" style="247" customWidth="1"/>
    <col min="13830" max="13830" width="12.85546875" style="247" customWidth="1"/>
    <col min="13831" max="14080" width="9.140625" style="247"/>
    <col min="14081" max="14081" width="41.28515625" style="247" customWidth="1"/>
    <col min="14082" max="14082" width="0" style="247" hidden="1" customWidth="1"/>
    <col min="14083" max="14083" width="10.7109375" style="247" customWidth="1"/>
    <col min="14084" max="14084" width="11.5703125" style="247" customWidth="1"/>
    <col min="14085" max="14085" width="10.140625" style="247" customWidth="1"/>
    <col min="14086" max="14086" width="12.85546875" style="247" customWidth="1"/>
    <col min="14087" max="14336" width="9.140625" style="247"/>
    <col min="14337" max="14337" width="41.28515625" style="247" customWidth="1"/>
    <col min="14338" max="14338" width="0" style="247" hidden="1" customWidth="1"/>
    <col min="14339" max="14339" width="10.7109375" style="247" customWidth="1"/>
    <col min="14340" max="14340" width="11.5703125" style="247" customWidth="1"/>
    <col min="14341" max="14341" width="10.140625" style="247" customWidth="1"/>
    <col min="14342" max="14342" width="12.85546875" style="247" customWidth="1"/>
    <col min="14343" max="14592" width="9.140625" style="247"/>
    <col min="14593" max="14593" width="41.28515625" style="247" customWidth="1"/>
    <col min="14594" max="14594" width="0" style="247" hidden="1" customWidth="1"/>
    <col min="14595" max="14595" width="10.7109375" style="247" customWidth="1"/>
    <col min="14596" max="14596" width="11.5703125" style="247" customWidth="1"/>
    <col min="14597" max="14597" width="10.140625" style="247" customWidth="1"/>
    <col min="14598" max="14598" width="12.85546875" style="247" customWidth="1"/>
    <col min="14599" max="14848" width="9.140625" style="247"/>
    <col min="14849" max="14849" width="41.28515625" style="247" customWidth="1"/>
    <col min="14850" max="14850" width="0" style="247" hidden="1" customWidth="1"/>
    <col min="14851" max="14851" width="10.7109375" style="247" customWidth="1"/>
    <col min="14852" max="14852" width="11.5703125" style="247" customWidth="1"/>
    <col min="14853" max="14853" width="10.140625" style="247" customWidth="1"/>
    <col min="14854" max="14854" width="12.85546875" style="247" customWidth="1"/>
    <col min="14855" max="15104" width="9.140625" style="247"/>
    <col min="15105" max="15105" width="41.28515625" style="247" customWidth="1"/>
    <col min="15106" max="15106" width="0" style="247" hidden="1" customWidth="1"/>
    <col min="15107" max="15107" width="10.7109375" style="247" customWidth="1"/>
    <col min="15108" max="15108" width="11.5703125" style="247" customWidth="1"/>
    <col min="15109" max="15109" width="10.140625" style="247" customWidth="1"/>
    <col min="15110" max="15110" width="12.85546875" style="247" customWidth="1"/>
    <col min="15111" max="15360" width="9.140625" style="247"/>
    <col min="15361" max="15361" width="41.28515625" style="247" customWidth="1"/>
    <col min="15362" max="15362" width="0" style="247" hidden="1" customWidth="1"/>
    <col min="15363" max="15363" width="10.7109375" style="247" customWidth="1"/>
    <col min="15364" max="15364" width="11.5703125" style="247" customWidth="1"/>
    <col min="15365" max="15365" width="10.140625" style="247" customWidth="1"/>
    <col min="15366" max="15366" width="12.85546875" style="247" customWidth="1"/>
    <col min="15367" max="15616" width="9.140625" style="247"/>
    <col min="15617" max="15617" width="41.28515625" style="247" customWidth="1"/>
    <col min="15618" max="15618" width="0" style="247" hidden="1" customWidth="1"/>
    <col min="15619" max="15619" width="10.7109375" style="247" customWidth="1"/>
    <col min="15620" max="15620" width="11.5703125" style="247" customWidth="1"/>
    <col min="15621" max="15621" width="10.140625" style="247" customWidth="1"/>
    <col min="15622" max="15622" width="12.85546875" style="247" customWidth="1"/>
    <col min="15623" max="15872" width="9.140625" style="247"/>
    <col min="15873" max="15873" width="41.28515625" style="247" customWidth="1"/>
    <col min="15874" max="15874" width="0" style="247" hidden="1" customWidth="1"/>
    <col min="15875" max="15875" width="10.7109375" style="247" customWidth="1"/>
    <col min="15876" max="15876" width="11.5703125" style="247" customWidth="1"/>
    <col min="15877" max="15877" width="10.140625" style="247" customWidth="1"/>
    <col min="15878" max="15878" width="12.85546875" style="247" customWidth="1"/>
    <col min="15879" max="16128" width="9.140625" style="247"/>
    <col min="16129" max="16129" width="41.28515625" style="247" customWidth="1"/>
    <col min="16130" max="16130" width="0" style="247" hidden="1" customWidth="1"/>
    <col min="16131" max="16131" width="10.7109375" style="247" customWidth="1"/>
    <col min="16132" max="16132" width="11.5703125" style="247" customWidth="1"/>
    <col min="16133" max="16133" width="10.140625" style="247" customWidth="1"/>
    <col min="16134" max="16134" width="12.85546875" style="247" customWidth="1"/>
    <col min="16135" max="16384" width="9.140625" style="247"/>
  </cols>
  <sheetData>
    <row r="1" spans="1:6" x14ac:dyDescent="0.2">
      <c r="A1" s="618" t="s">
        <v>681</v>
      </c>
      <c r="B1" s="618"/>
      <c r="C1" s="618"/>
      <c r="D1" s="618"/>
      <c r="E1" s="618"/>
      <c r="F1" s="618"/>
    </row>
    <row r="2" spans="1:6" ht="12" customHeight="1" x14ac:dyDescent="0.2">
      <c r="A2" s="589" t="s">
        <v>376</v>
      </c>
      <c r="B2" s="589"/>
      <c r="C2" s="589"/>
      <c r="D2" s="589"/>
      <c r="E2" s="589"/>
      <c r="F2" s="589"/>
    </row>
    <row r="3" spans="1:6" x14ac:dyDescent="0.2">
      <c r="A3" s="600" t="s">
        <v>66</v>
      </c>
      <c r="B3" s="600"/>
      <c r="C3" s="600"/>
      <c r="D3" s="600"/>
      <c r="E3" s="600"/>
      <c r="F3" s="600"/>
    </row>
    <row r="4" spans="1:6" ht="12" customHeight="1" x14ac:dyDescent="0.2">
      <c r="F4" s="307" t="s">
        <v>3</v>
      </c>
    </row>
    <row r="5" spans="1:6" ht="14.25" customHeight="1" x14ac:dyDescent="0.2">
      <c r="A5" s="588" t="s">
        <v>4</v>
      </c>
      <c r="B5" s="588"/>
      <c r="C5" s="588" t="s">
        <v>610</v>
      </c>
      <c r="D5" s="588"/>
      <c r="E5" s="588"/>
      <c r="F5" s="595" t="s">
        <v>611</v>
      </c>
    </row>
    <row r="6" spans="1:6" ht="17.25" customHeight="1" x14ac:dyDescent="0.2">
      <c r="A6" s="588"/>
      <c r="B6" s="588"/>
      <c r="C6" s="305" t="s">
        <v>637</v>
      </c>
      <c r="D6" s="317" t="s">
        <v>643</v>
      </c>
      <c r="E6" s="317" t="s">
        <v>644</v>
      </c>
      <c r="F6" s="597"/>
    </row>
    <row r="7" spans="1:6" x14ac:dyDescent="0.2">
      <c r="A7" s="601" t="s">
        <v>198</v>
      </c>
      <c r="B7" s="601"/>
      <c r="C7" s="541">
        <f>C8+C13+C14</f>
        <v>110</v>
      </c>
      <c r="D7" s="541">
        <f>D8+D13+D14</f>
        <v>65</v>
      </c>
      <c r="E7" s="541">
        <f>E8+E13+E14</f>
        <v>736</v>
      </c>
      <c r="F7" s="541">
        <f>C7+D7+E7</f>
        <v>911</v>
      </c>
    </row>
    <row r="8" spans="1:6" x14ac:dyDescent="0.2">
      <c r="A8" s="601" t="s">
        <v>94</v>
      </c>
      <c r="B8" s="601"/>
      <c r="C8" s="541">
        <f>SUM(C9:C12)</f>
        <v>0</v>
      </c>
      <c r="D8" s="541">
        <f>SUM(D9:D12)</f>
        <v>65</v>
      </c>
      <c r="E8" s="541">
        <f>SUM(E9:E12)</f>
        <v>736</v>
      </c>
      <c r="F8" s="98">
        <f t="shared" ref="F8:F47" si="0">C8+D8+E8</f>
        <v>801</v>
      </c>
    </row>
    <row r="9" spans="1:6" x14ac:dyDescent="0.2">
      <c r="A9" s="602" t="s">
        <v>77</v>
      </c>
      <c r="B9" s="602"/>
      <c r="C9" s="91"/>
      <c r="D9" s="91"/>
      <c r="E9" s="91"/>
      <c r="F9" s="98">
        <f t="shared" si="0"/>
        <v>0</v>
      </c>
    </row>
    <row r="10" spans="1:6" x14ac:dyDescent="0.2">
      <c r="A10" s="603" t="s">
        <v>78</v>
      </c>
      <c r="B10" s="603"/>
      <c r="C10" s="91"/>
      <c r="D10" s="91">
        <v>65</v>
      </c>
      <c r="E10" s="91">
        <v>736</v>
      </c>
      <c r="F10" s="98">
        <f t="shared" si="0"/>
        <v>801</v>
      </c>
    </row>
    <row r="11" spans="1:6" x14ac:dyDescent="0.2">
      <c r="A11" s="602" t="s">
        <v>85</v>
      </c>
      <c r="B11" s="602"/>
      <c r="C11" s="91"/>
      <c r="D11" s="91"/>
      <c r="E11" s="91"/>
      <c r="F11" s="98">
        <f t="shared" si="0"/>
        <v>0</v>
      </c>
    </row>
    <row r="12" spans="1:6" x14ac:dyDescent="0.2">
      <c r="A12" s="602" t="s">
        <v>97</v>
      </c>
      <c r="B12" s="602"/>
      <c r="C12" s="91"/>
      <c r="D12" s="91"/>
      <c r="E12" s="91"/>
      <c r="F12" s="98">
        <f t="shared" si="0"/>
        <v>0</v>
      </c>
    </row>
    <row r="13" spans="1:6" x14ac:dyDescent="0.2">
      <c r="A13" s="598" t="s">
        <v>106</v>
      </c>
      <c r="B13" s="598"/>
      <c r="C13" s="91">
        <v>110</v>
      </c>
      <c r="D13" s="91"/>
      <c r="E13" s="91"/>
      <c r="F13" s="98">
        <f t="shared" si="0"/>
        <v>110</v>
      </c>
    </row>
    <row r="14" spans="1:6" x14ac:dyDescent="0.2">
      <c r="A14" s="605" t="s">
        <v>95</v>
      </c>
      <c r="B14" s="605"/>
      <c r="C14" s="91"/>
      <c r="D14" s="91"/>
      <c r="E14" s="91"/>
      <c r="F14" s="98">
        <f t="shared" si="0"/>
        <v>0</v>
      </c>
    </row>
    <row r="15" spans="1:6" ht="12.75" customHeight="1" x14ac:dyDescent="0.2">
      <c r="A15" s="606"/>
      <c r="B15" s="606"/>
      <c r="C15" s="91"/>
      <c r="D15" s="91"/>
      <c r="E15" s="91"/>
      <c r="F15" s="98"/>
    </row>
    <row r="16" spans="1:6" x14ac:dyDescent="0.2">
      <c r="A16" s="604" t="s">
        <v>203</v>
      </c>
      <c r="B16" s="604"/>
      <c r="C16" s="94"/>
      <c r="D16" s="94"/>
      <c r="E16" s="94"/>
      <c r="F16" s="541">
        <f t="shared" si="0"/>
        <v>0</v>
      </c>
    </row>
    <row r="17" spans="1:6" x14ac:dyDescent="0.2">
      <c r="A17" s="604" t="s">
        <v>91</v>
      </c>
      <c r="B17" s="604"/>
      <c r="C17" s="94"/>
      <c r="D17" s="91"/>
      <c r="E17" s="91"/>
      <c r="F17" s="98">
        <f t="shared" si="0"/>
        <v>0</v>
      </c>
    </row>
    <row r="18" spans="1:6" x14ac:dyDescent="0.2">
      <c r="A18" s="607" t="s">
        <v>79</v>
      </c>
      <c r="B18" s="607"/>
      <c r="C18" s="101"/>
      <c r="D18" s="91"/>
      <c r="E18" s="91"/>
      <c r="F18" s="98">
        <f t="shared" si="0"/>
        <v>0</v>
      </c>
    </row>
    <row r="19" spans="1:6" x14ac:dyDescent="0.2">
      <c r="A19" s="608" t="s">
        <v>83</v>
      </c>
      <c r="B19" s="608"/>
      <c r="C19" s="101"/>
      <c r="D19" s="91"/>
      <c r="E19" s="91"/>
      <c r="F19" s="98">
        <f t="shared" si="0"/>
        <v>0</v>
      </c>
    </row>
    <row r="20" spans="1:6" x14ac:dyDescent="0.2">
      <c r="A20" s="609" t="s">
        <v>80</v>
      </c>
      <c r="B20" s="610"/>
      <c r="C20" s="101"/>
      <c r="D20" s="91"/>
      <c r="E20" s="91"/>
      <c r="F20" s="98">
        <f t="shared" si="0"/>
        <v>0</v>
      </c>
    </row>
    <row r="21" spans="1:6" x14ac:dyDescent="0.2">
      <c r="A21" s="609" t="s">
        <v>81</v>
      </c>
      <c r="B21" s="610"/>
      <c r="C21" s="101"/>
      <c r="D21" s="91"/>
      <c r="E21" s="91"/>
      <c r="F21" s="98">
        <f t="shared" si="0"/>
        <v>0</v>
      </c>
    </row>
    <row r="22" spans="1:6" x14ac:dyDescent="0.2">
      <c r="A22" s="611" t="s">
        <v>92</v>
      </c>
      <c r="B22" s="612"/>
      <c r="C22" s="91"/>
      <c r="D22" s="91"/>
      <c r="E22" s="91"/>
      <c r="F22" s="98">
        <f t="shared" si="0"/>
        <v>0</v>
      </c>
    </row>
    <row r="23" spans="1:6" ht="14.25" customHeight="1" x14ac:dyDescent="0.2">
      <c r="A23" s="605" t="s">
        <v>110</v>
      </c>
      <c r="B23" s="605"/>
      <c r="C23" s="91"/>
      <c r="D23" s="91"/>
      <c r="E23" s="91"/>
      <c r="F23" s="98">
        <f t="shared" si="0"/>
        <v>0</v>
      </c>
    </row>
    <row r="24" spans="1:6" ht="13.5" customHeight="1" x14ac:dyDescent="0.2">
      <c r="A24" s="613"/>
      <c r="B24" s="614"/>
      <c r="C24" s="91"/>
      <c r="D24" s="91"/>
      <c r="E24" s="91"/>
      <c r="F24" s="98"/>
    </row>
    <row r="25" spans="1:6" ht="13.5" customHeight="1" x14ac:dyDescent="0.2">
      <c r="A25" s="309" t="s">
        <v>186</v>
      </c>
      <c r="B25" s="312"/>
      <c r="C25" s="542"/>
      <c r="D25" s="542"/>
      <c r="E25" s="542"/>
      <c r="F25" s="541">
        <f t="shared" si="0"/>
        <v>0</v>
      </c>
    </row>
    <row r="26" spans="1:6" ht="13.5" customHeight="1" x14ac:dyDescent="0.2">
      <c r="A26" s="311" t="s">
        <v>187</v>
      </c>
      <c r="B26" s="312"/>
      <c r="C26" s="91"/>
      <c r="D26" s="91"/>
      <c r="E26" s="91"/>
      <c r="F26" s="98">
        <f t="shared" si="0"/>
        <v>0</v>
      </c>
    </row>
    <row r="27" spans="1:6" ht="13.5" customHeight="1" x14ac:dyDescent="0.2">
      <c r="A27" s="311" t="s">
        <v>182</v>
      </c>
      <c r="B27" s="312"/>
      <c r="C27" s="91"/>
      <c r="D27" s="91"/>
      <c r="E27" s="91"/>
      <c r="F27" s="98">
        <f t="shared" si="0"/>
        <v>0</v>
      </c>
    </row>
    <row r="28" spans="1:6" ht="13.5" customHeight="1" x14ac:dyDescent="0.2">
      <c r="A28" s="311"/>
      <c r="B28" s="312"/>
      <c r="C28" s="91"/>
      <c r="D28" s="91"/>
      <c r="E28" s="91"/>
      <c r="F28" s="98"/>
    </row>
    <row r="29" spans="1:6" x14ac:dyDescent="0.2">
      <c r="A29" s="604" t="s">
        <v>188</v>
      </c>
      <c r="B29" s="604"/>
      <c r="C29" s="94">
        <f>C7+C16+C25</f>
        <v>110</v>
      </c>
      <c r="D29" s="94">
        <f>D7+D16+D25</f>
        <v>65</v>
      </c>
      <c r="E29" s="94">
        <f>E7+E16+E25</f>
        <v>736</v>
      </c>
      <c r="F29" s="541">
        <f t="shared" si="0"/>
        <v>911</v>
      </c>
    </row>
    <row r="30" spans="1:6" x14ac:dyDescent="0.2">
      <c r="A30" s="311"/>
      <c r="B30" s="310"/>
      <c r="C30" s="94"/>
      <c r="D30" s="94"/>
      <c r="E30" s="94"/>
      <c r="F30" s="98"/>
    </row>
    <row r="31" spans="1:6" x14ac:dyDescent="0.2">
      <c r="A31" s="309" t="s">
        <v>235</v>
      </c>
      <c r="B31" s="310"/>
      <c r="C31" s="94"/>
      <c r="D31" s="94"/>
      <c r="E31" s="94"/>
      <c r="F31" s="541">
        <f t="shared" si="0"/>
        <v>0</v>
      </c>
    </row>
    <row r="32" spans="1:6" x14ac:dyDescent="0.2">
      <c r="A32" s="309" t="s">
        <v>220</v>
      </c>
      <c r="B32" s="310"/>
      <c r="C32" s="94"/>
      <c r="D32" s="94"/>
      <c r="E32" s="94"/>
      <c r="F32" s="98">
        <f t="shared" si="0"/>
        <v>0</v>
      </c>
    </row>
    <row r="33" spans="1:6" x14ac:dyDescent="0.2">
      <c r="A33" s="311" t="s">
        <v>227</v>
      </c>
      <c r="B33" s="310"/>
      <c r="C33" s="94"/>
      <c r="D33" s="94"/>
      <c r="E33" s="94"/>
      <c r="F33" s="98">
        <f t="shared" si="0"/>
        <v>0</v>
      </c>
    </row>
    <row r="34" spans="1:6" x14ac:dyDescent="0.2">
      <c r="A34" s="311" t="s">
        <v>236</v>
      </c>
      <c r="B34" s="310"/>
      <c r="C34" s="94"/>
      <c r="D34" s="94"/>
      <c r="E34" s="94"/>
      <c r="F34" s="98">
        <f t="shared" si="0"/>
        <v>0</v>
      </c>
    </row>
    <row r="35" spans="1:6" ht="22.5" customHeight="1" x14ac:dyDescent="0.2">
      <c r="A35" s="615" t="s">
        <v>229</v>
      </c>
      <c r="B35" s="616"/>
      <c r="C35" s="97"/>
      <c r="D35" s="91"/>
      <c r="E35" s="91"/>
      <c r="F35" s="98">
        <f t="shared" si="0"/>
        <v>0</v>
      </c>
    </row>
    <row r="36" spans="1:6" ht="12.75" customHeight="1" x14ac:dyDescent="0.2">
      <c r="A36" s="617" t="s">
        <v>238</v>
      </c>
      <c r="B36" s="617"/>
      <c r="C36" s="94"/>
      <c r="D36" s="96"/>
      <c r="E36" s="96"/>
      <c r="F36" s="98">
        <f t="shared" si="0"/>
        <v>0</v>
      </c>
    </row>
    <row r="37" spans="1:6" x14ac:dyDescent="0.2">
      <c r="A37" s="602" t="s">
        <v>43</v>
      </c>
      <c r="B37" s="602"/>
      <c r="C37" s="91"/>
      <c r="D37" s="91"/>
      <c r="E37" s="91"/>
      <c r="F37" s="98">
        <f t="shared" si="0"/>
        <v>0</v>
      </c>
    </row>
    <row r="38" spans="1:6" x14ac:dyDescent="0.2">
      <c r="A38" s="602" t="s">
        <v>44</v>
      </c>
      <c r="B38" s="602"/>
      <c r="C38" s="91"/>
      <c r="D38" s="91"/>
      <c r="E38" s="91"/>
      <c r="F38" s="98">
        <f t="shared" si="0"/>
        <v>0</v>
      </c>
    </row>
    <row r="39" spans="1:6" ht="12.75" customHeight="1" x14ac:dyDescent="0.2">
      <c r="A39" s="617" t="s">
        <v>237</v>
      </c>
      <c r="B39" s="617"/>
      <c r="C39" s="94"/>
      <c r="D39" s="94"/>
      <c r="E39" s="94"/>
      <c r="F39" s="98">
        <f t="shared" si="0"/>
        <v>0</v>
      </c>
    </row>
    <row r="40" spans="1:6" x14ac:dyDescent="0.2">
      <c r="A40" s="602" t="s">
        <v>45</v>
      </c>
      <c r="B40" s="602"/>
      <c r="C40" s="91"/>
      <c r="D40" s="91"/>
      <c r="E40" s="91"/>
      <c r="F40" s="98">
        <f t="shared" si="0"/>
        <v>0</v>
      </c>
    </row>
    <row r="41" spans="1:6" x14ac:dyDescent="0.2">
      <c r="A41" s="602" t="s">
        <v>46</v>
      </c>
      <c r="B41" s="602"/>
      <c r="C41" s="91"/>
      <c r="D41" s="94"/>
      <c r="E41" s="94"/>
      <c r="F41" s="98">
        <f t="shared" si="0"/>
        <v>0</v>
      </c>
    </row>
    <row r="42" spans="1:6" ht="24.75" customHeight="1" x14ac:dyDescent="0.2">
      <c r="A42" s="615" t="s">
        <v>239</v>
      </c>
      <c r="B42" s="616"/>
      <c r="C42" s="91"/>
      <c r="D42" s="91"/>
      <c r="E42" s="91"/>
      <c r="F42" s="98">
        <f t="shared" si="0"/>
        <v>0</v>
      </c>
    </row>
    <row r="43" spans="1:6" ht="12.75" customHeight="1" x14ac:dyDescent="0.2">
      <c r="A43" s="313" t="s">
        <v>240</v>
      </c>
      <c r="B43" s="314"/>
      <c r="C43" s="91"/>
      <c r="D43" s="91"/>
      <c r="E43" s="91"/>
      <c r="F43" s="98">
        <f t="shared" si="0"/>
        <v>0</v>
      </c>
    </row>
    <row r="44" spans="1:6" ht="12.75" customHeight="1" x14ac:dyDescent="0.2">
      <c r="A44" s="262" t="s">
        <v>227</v>
      </c>
      <c r="B44" s="314"/>
      <c r="C44" s="91"/>
      <c r="D44" s="91"/>
      <c r="E44" s="91"/>
      <c r="F44" s="98">
        <f t="shared" si="0"/>
        <v>0</v>
      </c>
    </row>
    <row r="45" spans="1:6" ht="12.75" customHeight="1" x14ac:dyDescent="0.2">
      <c r="A45" s="262" t="s">
        <v>236</v>
      </c>
      <c r="B45" s="314"/>
      <c r="C45" s="91"/>
      <c r="D45" s="91"/>
      <c r="E45" s="91"/>
      <c r="F45" s="98">
        <f t="shared" si="0"/>
        <v>0</v>
      </c>
    </row>
    <row r="46" spans="1:6" ht="12.75" customHeight="1" x14ac:dyDescent="0.2">
      <c r="A46" s="313"/>
      <c r="B46" s="314"/>
      <c r="C46" s="91"/>
      <c r="D46" s="91"/>
      <c r="E46" s="91"/>
      <c r="F46" s="98"/>
    </row>
    <row r="47" spans="1:6" x14ac:dyDescent="0.2">
      <c r="A47" s="604" t="s">
        <v>204</v>
      </c>
      <c r="B47" s="604"/>
      <c r="C47" s="94">
        <f>C29+C31</f>
        <v>110</v>
      </c>
      <c r="D47" s="94">
        <f>D29+D31</f>
        <v>65</v>
      </c>
      <c r="E47" s="94">
        <f>E29+E31</f>
        <v>736</v>
      </c>
      <c r="F47" s="541">
        <f t="shared" si="0"/>
        <v>911</v>
      </c>
    </row>
    <row r="48" spans="1:6" x14ac:dyDescent="0.2">
      <c r="A48" s="263"/>
      <c r="B48" s="263"/>
      <c r="C48" s="487"/>
      <c r="D48" s="487"/>
      <c r="E48" s="487"/>
      <c r="F48" s="98"/>
    </row>
    <row r="49" spans="1:6" x14ac:dyDescent="0.2">
      <c r="A49" s="309" t="s">
        <v>62</v>
      </c>
      <c r="B49" s="318"/>
      <c r="C49" s="91"/>
      <c r="D49" s="91"/>
      <c r="E49" s="91"/>
      <c r="F49" s="98">
        <f>'[2]3.1_könyvtár'!E51-'[2]2.12_könyvtár'!F47</f>
        <v>14093</v>
      </c>
    </row>
    <row r="50" spans="1:6" x14ac:dyDescent="0.2">
      <c r="A50" s="263"/>
      <c r="B50" s="263"/>
      <c r="C50" s="487"/>
      <c r="D50" s="487"/>
      <c r="E50" s="487"/>
      <c r="F50" s="98"/>
    </row>
    <row r="51" spans="1:6" x14ac:dyDescent="0.2">
      <c r="A51" s="309" t="s">
        <v>134</v>
      </c>
      <c r="B51" s="318"/>
      <c r="C51" s="94">
        <f>C47+C49</f>
        <v>110</v>
      </c>
      <c r="D51" s="94">
        <f>D47+D49</f>
        <v>65</v>
      </c>
      <c r="E51" s="94">
        <f>E47+E49</f>
        <v>736</v>
      </c>
      <c r="F51" s="94">
        <f>F47+F49</f>
        <v>15004</v>
      </c>
    </row>
  </sheetData>
  <mergeCells count="34">
    <mergeCell ref="A13:B13"/>
    <mergeCell ref="A1:F1"/>
    <mergeCell ref="A3:F3"/>
    <mergeCell ref="A5:B6"/>
    <mergeCell ref="C5:E5"/>
    <mergeCell ref="F5:F6"/>
    <mergeCell ref="A7:B7"/>
    <mergeCell ref="A8:B8"/>
    <mergeCell ref="A9:B9"/>
    <mergeCell ref="A10:B10"/>
    <mergeCell ref="A11:B11"/>
    <mergeCell ref="A12:B12"/>
    <mergeCell ref="A2:F2"/>
    <mergeCell ref="A29:B29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41:B41"/>
    <mergeCell ref="A42:B42"/>
    <mergeCell ref="A47:B47"/>
    <mergeCell ref="A35:B35"/>
    <mergeCell ref="A36:B36"/>
    <mergeCell ref="A37:B37"/>
    <mergeCell ref="A38:B38"/>
    <mergeCell ref="A39:B39"/>
    <mergeCell ref="A40:B40"/>
  </mergeCells>
  <pageMargins left="0.7" right="0.7" top="0.75" bottom="0.75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opLeftCell="A49" zoomScaleNormal="100" workbookViewId="0">
      <selection activeCell="D25" sqref="D25"/>
    </sheetView>
  </sheetViews>
  <sheetFormatPr defaultRowHeight="12.75" x14ac:dyDescent="0.2"/>
  <cols>
    <col min="2" max="2" width="23.140625" customWidth="1"/>
    <col min="3" max="3" width="10.28515625" customWidth="1"/>
    <col min="4" max="4" width="13" customWidth="1"/>
    <col min="5" max="5" width="11.42578125" customWidth="1"/>
    <col min="6" max="6" width="12.5703125" customWidth="1"/>
    <col min="7" max="7" width="13" customWidth="1"/>
    <col min="258" max="258" width="23.140625" customWidth="1"/>
    <col min="259" max="259" width="10.28515625" customWidth="1"/>
    <col min="260" max="260" width="13" customWidth="1"/>
    <col min="261" max="261" width="11.42578125" customWidth="1"/>
    <col min="262" max="262" width="12.5703125" customWidth="1"/>
    <col min="263" max="263" width="13" customWidth="1"/>
    <col min="514" max="514" width="23.140625" customWidth="1"/>
    <col min="515" max="515" width="10.28515625" customWidth="1"/>
    <col min="516" max="516" width="13" customWidth="1"/>
    <col min="517" max="517" width="11.42578125" customWidth="1"/>
    <col min="518" max="518" width="12.5703125" customWidth="1"/>
    <col min="519" max="519" width="13" customWidth="1"/>
    <col min="770" max="770" width="23.140625" customWidth="1"/>
    <col min="771" max="771" width="10.28515625" customWidth="1"/>
    <col min="772" max="772" width="13" customWidth="1"/>
    <col min="773" max="773" width="11.42578125" customWidth="1"/>
    <col min="774" max="774" width="12.5703125" customWidth="1"/>
    <col min="775" max="775" width="13" customWidth="1"/>
    <col min="1026" max="1026" width="23.140625" customWidth="1"/>
    <col min="1027" max="1027" width="10.28515625" customWidth="1"/>
    <col min="1028" max="1028" width="13" customWidth="1"/>
    <col min="1029" max="1029" width="11.42578125" customWidth="1"/>
    <col min="1030" max="1030" width="12.5703125" customWidth="1"/>
    <col min="1031" max="1031" width="13" customWidth="1"/>
    <col min="1282" max="1282" width="23.140625" customWidth="1"/>
    <col min="1283" max="1283" width="10.28515625" customWidth="1"/>
    <col min="1284" max="1284" width="13" customWidth="1"/>
    <col min="1285" max="1285" width="11.42578125" customWidth="1"/>
    <col min="1286" max="1286" width="12.5703125" customWidth="1"/>
    <col min="1287" max="1287" width="13" customWidth="1"/>
    <col min="1538" max="1538" width="23.140625" customWidth="1"/>
    <col min="1539" max="1539" width="10.28515625" customWidth="1"/>
    <col min="1540" max="1540" width="13" customWidth="1"/>
    <col min="1541" max="1541" width="11.42578125" customWidth="1"/>
    <col min="1542" max="1542" width="12.5703125" customWidth="1"/>
    <col min="1543" max="1543" width="13" customWidth="1"/>
    <col min="1794" max="1794" width="23.140625" customWidth="1"/>
    <col min="1795" max="1795" width="10.28515625" customWidth="1"/>
    <col min="1796" max="1796" width="13" customWidth="1"/>
    <col min="1797" max="1797" width="11.42578125" customWidth="1"/>
    <col min="1798" max="1798" width="12.5703125" customWidth="1"/>
    <col min="1799" max="1799" width="13" customWidth="1"/>
    <col min="2050" max="2050" width="23.140625" customWidth="1"/>
    <col min="2051" max="2051" width="10.28515625" customWidth="1"/>
    <col min="2052" max="2052" width="13" customWidth="1"/>
    <col min="2053" max="2053" width="11.42578125" customWidth="1"/>
    <col min="2054" max="2054" width="12.5703125" customWidth="1"/>
    <col min="2055" max="2055" width="13" customWidth="1"/>
    <col min="2306" max="2306" width="23.140625" customWidth="1"/>
    <col min="2307" max="2307" width="10.28515625" customWidth="1"/>
    <col min="2308" max="2308" width="13" customWidth="1"/>
    <col min="2309" max="2309" width="11.42578125" customWidth="1"/>
    <col min="2310" max="2310" width="12.5703125" customWidth="1"/>
    <col min="2311" max="2311" width="13" customWidth="1"/>
    <col min="2562" max="2562" width="23.140625" customWidth="1"/>
    <col min="2563" max="2563" width="10.28515625" customWidth="1"/>
    <col min="2564" max="2564" width="13" customWidth="1"/>
    <col min="2565" max="2565" width="11.42578125" customWidth="1"/>
    <col min="2566" max="2566" width="12.5703125" customWidth="1"/>
    <col min="2567" max="2567" width="13" customWidth="1"/>
    <col min="2818" max="2818" width="23.140625" customWidth="1"/>
    <col min="2819" max="2819" width="10.28515625" customWidth="1"/>
    <col min="2820" max="2820" width="13" customWidth="1"/>
    <col min="2821" max="2821" width="11.42578125" customWidth="1"/>
    <col min="2822" max="2822" width="12.5703125" customWidth="1"/>
    <col min="2823" max="2823" width="13" customWidth="1"/>
    <col min="3074" max="3074" width="23.140625" customWidth="1"/>
    <col min="3075" max="3075" width="10.28515625" customWidth="1"/>
    <col min="3076" max="3076" width="13" customWidth="1"/>
    <col min="3077" max="3077" width="11.42578125" customWidth="1"/>
    <col min="3078" max="3078" width="12.5703125" customWidth="1"/>
    <col min="3079" max="3079" width="13" customWidth="1"/>
    <col min="3330" max="3330" width="23.140625" customWidth="1"/>
    <col min="3331" max="3331" width="10.28515625" customWidth="1"/>
    <col min="3332" max="3332" width="13" customWidth="1"/>
    <col min="3333" max="3333" width="11.42578125" customWidth="1"/>
    <col min="3334" max="3334" width="12.5703125" customWidth="1"/>
    <col min="3335" max="3335" width="13" customWidth="1"/>
    <col min="3586" max="3586" width="23.140625" customWidth="1"/>
    <col min="3587" max="3587" width="10.28515625" customWidth="1"/>
    <col min="3588" max="3588" width="13" customWidth="1"/>
    <col min="3589" max="3589" width="11.42578125" customWidth="1"/>
    <col min="3590" max="3590" width="12.5703125" customWidth="1"/>
    <col min="3591" max="3591" width="13" customWidth="1"/>
    <col min="3842" max="3842" width="23.140625" customWidth="1"/>
    <col min="3843" max="3843" width="10.28515625" customWidth="1"/>
    <col min="3844" max="3844" width="13" customWidth="1"/>
    <col min="3845" max="3845" width="11.42578125" customWidth="1"/>
    <col min="3846" max="3846" width="12.5703125" customWidth="1"/>
    <col min="3847" max="3847" width="13" customWidth="1"/>
    <col min="4098" max="4098" width="23.140625" customWidth="1"/>
    <col min="4099" max="4099" width="10.28515625" customWidth="1"/>
    <col min="4100" max="4100" width="13" customWidth="1"/>
    <col min="4101" max="4101" width="11.42578125" customWidth="1"/>
    <col min="4102" max="4102" width="12.5703125" customWidth="1"/>
    <col min="4103" max="4103" width="13" customWidth="1"/>
    <col min="4354" max="4354" width="23.140625" customWidth="1"/>
    <col min="4355" max="4355" width="10.28515625" customWidth="1"/>
    <col min="4356" max="4356" width="13" customWidth="1"/>
    <col min="4357" max="4357" width="11.42578125" customWidth="1"/>
    <col min="4358" max="4358" width="12.5703125" customWidth="1"/>
    <col min="4359" max="4359" width="13" customWidth="1"/>
    <col min="4610" max="4610" width="23.140625" customWidth="1"/>
    <col min="4611" max="4611" width="10.28515625" customWidth="1"/>
    <col min="4612" max="4612" width="13" customWidth="1"/>
    <col min="4613" max="4613" width="11.42578125" customWidth="1"/>
    <col min="4614" max="4614" width="12.5703125" customWidth="1"/>
    <col min="4615" max="4615" width="13" customWidth="1"/>
    <col min="4866" max="4866" width="23.140625" customWidth="1"/>
    <col min="4867" max="4867" width="10.28515625" customWidth="1"/>
    <col min="4868" max="4868" width="13" customWidth="1"/>
    <col min="4869" max="4869" width="11.42578125" customWidth="1"/>
    <col min="4870" max="4870" width="12.5703125" customWidth="1"/>
    <col min="4871" max="4871" width="13" customWidth="1"/>
    <col min="5122" max="5122" width="23.140625" customWidth="1"/>
    <col min="5123" max="5123" width="10.28515625" customWidth="1"/>
    <col min="5124" max="5124" width="13" customWidth="1"/>
    <col min="5125" max="5125" width="11.42578125" customWidth="1"/>
    <col min="5126" max="5126" width="12.5703125" customWidth="1"/>
    <col min="5127" max="5127" width="13" customWidth="1"/>
    <col min="5378" max="5378" width="23.140625" customWidth="1"/>
    <col min="5379" max="5379" width="10.28515625" customWidth="1"/>
    <col min="5380" max="5380" width="13" customWidth="1"/>
    <col min="5381" max="5381" width="11.42578125" customWidth="1"/>
    <col min="5382" max="5382" width="12.5703125" customWidth="1"/>
    <col min="5383" max="5383" width="13" customWidth="1"/>
    <col min="5634" max="5634" width="23.140625" customWidth="1"/>
    <col min="5635" max="5635" width="10.28515625" customWidth="1"/>
    <col min="5636" max="5636" width="13" customWidth="1"/>
    <col min="5637" max="5637" width="11.42578125" customWidth="1"/>
    <col min="5638" max="5638" width="12.5703125" customWidth="1"/>
    <col min="5639" max="5639" width="13" customWidth="1"/>
    <col min="5890" max="5890" width="23.140625" customWidth="1"/>
    <col min="5891" max="5891" width="10.28515625" customWidth="1"/>
    <col min="5892" max="5892" width="13" customWidth="1"/>
    <col min="5893" max="5893" width="11.42578125" customWidth="1"/>
    <col min="5894" max="5894" width="12.5703125" customWidth="1"/>
    <col min="5895" max="5895" width="13" customWidth="1"/>
    <col min="6146" max="6146" width="23.140625" customWidth="1"/>
    <col min="6147" max="6147" width="10.28515625" customWidth="1"/>
    <col min="6148" max="6148" width="13" customWidth="1"/>
    <col min="6149" max="6149" width="11.42578125" customWidth="1"/>
    <col min="6150" max="6150" width="12.5703125" customWidth="1"/>
    <col min="6151" max="6151" width="13" customWidth="1"/>
    <col min="6402" max="6402" width="23.140625" customWidth="1"/>
    <col min="6403" max="6403" width="10.28515625" customWidth="1"/>
    <col min="6404" max="6404" width="13" customWidth="1"/>
    <col min="6405" max="6405" width="11.42578125" customWidth="1"/>
    <col min="6406" max="6406" width="12.5703125" customWidth="1"/>
    <col min="6407" max="6407" width="13" customWidth="1"/>
    <col min="6658" max="6658" width="23.140625" customWidth="1"/>
    <col min="6659" max="6659" width="10.28515625" customWidth="1"/>
    <col min="6660" max="6660" width="13" customWidth="1"/>
    <col min="6661" max="6661" width="11.42578125" customWidth="1"/>
    <col min="6662" max="6662" width="12.5703125" customWidth="1"/>
    <col min="6663" max="6663" width="13" customWidth="1"/>
    <col min="6914" max="6914" width="23.140625" customWidth="1"/>
    <col min="6915" max="6915" width="10.28515625" customWidth="1"/>
    <col min="6916" max="6916" width="13" customWidth="1"/>
    <col min="6917" max="6917" width="11.42578125" customWidth="1"/>
    <col min="6918" max="6918" width="12.5703125" customWidth="1"/>
    <col min="6919" max="6919" width="13" customWidth="1"/>
    <col min="7170" max="7170" width="23.140625" customWidth="1"/>
    <col min="7171" max="7171" width="10.28515625" customWidth="1"/>
    <col min="7172" max="7172" width="13" customWidth="1"/>
    <col min="7173" max="7173" width="11.42578125" customWidth="1"/>
    <col min="7174" max="7174" width="12.5703125" customWidth="1"/>
    <col min="7175" max="7175" width="13" customWidth="1"/>
    <col min="7426" max="7426" width="23.140625" customWidth="1"/>
    <col min="7427" max="7427" width="10.28515625" customWidth="1"/>
    <col min="7428" max="7428" width="13" customWidth="1"/>
    <col min="7429" max="7429" width="11.42578125" customWidth="1"/>
    <col min="7430" max="7430" width="12.5703125" customWidth="1"/>
    <col min="7431" max="7431" width="13" customWidth="1"/>
    <col min="7682" max="7682" width="23.140625" customWidth="1"/>
    <col min="7683" max="7683" width="10.28515625" customWidth="1"/>
    <col min="7684" max="7684" width="13" customWidth="1"/>
    <col min="7685" max="7685" width="11.42578125" customWidth="1"/>
    <col min="7686" max="7686" width="12.5703125" customWidth="1"/>
    <col min="7687" max="7687" width="13" customWidth="1"/>
    <col min="7938" max="7938" width="23.140625" customWidth="1"/>
    <col min="7939" max="7939" width="10.28515625" customWidth="1"/>
    <col min="7940" max="7940" width="13" customWidth="1"/>
    <col min="7941" max="7941" width="11.42578125" customWidth="1"/>
    <col min="7942" max="7942" width="12.5703125" customWidth="1"/>
    <col min="7943" max="7943" width="13" customWidth="1"/>
    <col min="8194" max="8194" width="23.140625" customWidth="1"/>
    <col min="8195" max="8195" width="10.28515625" customWidth="1"/>
    <col min="8196" max="8196" width="13" customWidth="1"/>
    <col min="8197" max="8197" width="11.42578125" customWidth="1"/>
    <col min="8198" max="8198" width="12.5703125" customWidth="1"/>
    <col min="8199" max="8199" width="13" customWidth="1"/>
    <col min="8450" max="8450" width="23.140625" customWidth="1"/>
    <col min="8451" max="8451" width="10.28515625" customWidth="1"/>
    <col min="8452" max="8452" width="13" customWidth="1"/>
    <col min="8453" max="8453" width="11.42578125" customWidth="1"/>
    <col min="8454" max="8454" width="12.5703125" customWidth="1"/>
    <col min="8455" max="8455" width="13" customWidth="1"/>
    <col min="8706" max="8706" width="23.140625" customWidth="1"/>
    <col min="8707" max="8707" width="10.28515625" customWidth="1"/>
    <col min="8708" max="8708" width="13" customWidth="1"/>
    <col min="8709" max="8709" width="11.42578125" customWidth="1"/>
    <col min="8710" max="8710" width="12.5703125" customWidth="1"/>
    <col min="8711" max="8711" width="13" customWidth="1"/>
    <col min="8962" max="8962" width="23.140625" customWidth="1"/>
    <col min="8963" max="8963" width="10.28515625" customWidth="1"/>
    <col min="8964" max="8964" width="13" customWidth="1"/>
    <col min="8965" max="8965" width="11.42578125" customWidth="1"/>
    <col min="8966" max="8966" width="12.5703125" customWidth="1"/>
    <col min="8967" max="8967" width="13" customWidth="1"/>
    <col min="9218" max="9218" width="23.140625" customWidth="1"/>
    <col min="9219" max="9219" width="10.28515625" customWidth="1"/>
    <col min="9220" max="9220" width="13" customWidth="1"/>
    <col min="9221" max="9221" width="11.42578125" customWidth="1"/>
    <col min="9222" max="9222" width="12.5703125" customWidth="1"/>
    <col min="9223" max="9223" width="13" customWidth="1"/>
    <col min="9474" max="9474" width="23.140625" customWidth="1"/>
    <col min="9475" max="9475" width="10.28515625" customWidth="1"/>
    <col min="9476" max="9476" width="13" customWidth="1"/>
    <col min="9477" max="9477" width="11.42578125" customWidth="1"/>
    <col min="9478" max="9478" width="12.5703125" customWidth="1"/>
    <col min="9479" max="9479" width="13" customWidth="1"/>
    <col min="9730" max="9730" width="23.140625" customWidth="1"/>
    <col min="9731" max="9731" width="10.28515625" customWidth="1"/>
    <col min="9732" max="9732" width="13" customWidth="1"/>
    <col min="9733" max="9733" width="11.42578125" customWidth="1"/>
    <col min="9734" max="9734" width="12.5703125" customWidth="1"/>
    <col min="9735" max="9735" width="13" customWidth="1"/>
    <col min="9986" max="9986" width="23.140625" customWidth="1"/>
    <col min="9987" max="9987" width="10.28515625" customWidth="1"/>
    <col min="9988" max="9988" width="13" customWidth="1"/>
    <col min="9989" max="9989" width="11.42578125" customWidth="1"/>
    <col min="9990" max="9990" width="12.5703125" customWidth="1"/>
    <col min="9991" max="9991" width="13" customWidth="1"/>
    <col min="10242" max="10242" width="23.140625" customWidth="1"/>
    <col min="10243" max="10243" width="10.28515625" customWidth="1"/>
    <col min="10244" max="10244" width="13" customWidth="1"/>
    <col min="10245" max="10245" width="11.42578125" customWidth="1"/>
    <col min="10246" max="10246" width="12.5703125" customWidth="1"/>
    <col min="10247" max="10247" width="13" customWidth="1"/>
    <col min="10498" max="10498" width="23.140625" customWidth="1"/>
    <col min="10499" max="10499" width="10.28515625" customWidth="1"/>
    <col min="10500" max="10500" width="13" customWidth="1"/>
    <col min="10501" max="10501" width="11.42578125" customWidth="1"/>
    <col min="10502" max="10502" width="12.5703125" customWidth="1"/>
    <col min="10503" max="10503" width="13" customWidth="1"/>
    <col min="10754" max="10754" width="23.140625" customWidth="1"/>
    <col min="10755" max="10755" width="10.28515625" customWidth="1"/>
    <col min="10756" max="10756" width="13" customWidth="1"/>
    <col min="10757" max="10757" width="11.42578125" customWidth="1"/>
    <col min="10758" max="10758" width="12.5703125" customWidth="1"/>
    <col min="10759" max="10759" width="13" customWidth="1"/>
    <col min="11010" max="11010" width="23.140625" customWidth="1"/>
    <col min="11011" max="11011" width="10.28515625" customWidth="1"/>
    <col min="11012" max="11012" width="13" customWidth="1"/>
    <col min="11013" max="11013" width="11.42578125" customWidth="1"/>
    <col min="11014" max="11014" width="12.5703125" customWidth="1"/>
    <col min="11015" max="11015" width="13" customWidth="1"/>
    <col min="11266" max="11266" width="23.140625" customWidth="1"/>
    <col min="11267" max="11267" width="10.28515625" customWidth="1"/>
    <col min="11268" max="11268" width="13" customWidth="1"/>
    <col min="11269" max="11269" width="11.42578125" customWidth="1"/>
    <col min="11270" max="11270" width="12.5703125" customWidth="1"/>
    <col min="11271" max="11271" width="13" customWidth="1"/>
    <col min="11522" max="11522" width="23.140625" customWidth="1"/>
    <col min="11523" max="11523" width="10.28515625" customWidth="1"/>
    <col min="11524" max="11524" width="13" customWidth="1"/>
    <col min="11525" max="11525" width="11.42578125" customWidth="1"/>
    <col min="11526" max="11526" width="12.5703125" customWidth="1"/>
    <col min="11527" max="11527" width="13" customWidth="1"/>
    <col min="11778" max="11778" width="23.140625" customWidth="1"/>
    <col min="11779" max="11779" width="10.28515625" customWidth="1"/>
    <col min="11780" max="11780" width="13" customWidth="1"/>
    <col min="11781" max="11781" width="11.42578125" customWidth="1"/>
    <col min="11782" max="11782" width="12.5703125" customWidth="1"/>
    <col min="11783" max="11783" width="13" customWidth="1"/>
    <col min="12034" max="12034" width="23.140625" customWidth="1"/>
    <col min="12035" max="12035" width="10.28515625" customWidth="1"/>
    <col min="12036" max="12036" width="13" customWidth="1"/>
    <col min="12037" max="12037" width="11.42578125" customWidth="1"/>
    <col min="12038" max="12038" width="12.5703125" customWidth="1"/>
    <col min="12039" max="12039" width="13" customWidth="1"/>
    <col min="12290" max="12290" width="23.140625" customWidth="1"/>
    <col min="12291" max="12291" width="10.28515625" customWidth="1"/>
    <col min="12292" max="12292" width="13" customWidth="1"/>
    <col min="12293" max="12293" width="11.42578125" customWidth="1"/>
    <col min="12294" max="12294" width="12.5703125" customWidth="1"/>
    <col min="12295" max="12295" width="13" customWidth="1"/>
    <col min="12546" max="12546" width="23.140625" customWidth="1"/>
    <col min="12547" max="12547" width="10.28515625" customWidth="1"/>
    <col min="12548" max="12548" width="13" customWidth="1"/>
    <col min="12549" max="12549" width="11.42578125" customWidth="1"/>
    <col min="12550" max="12550" width="12.5703125" customWidth="1"/>
    <col min="12551" max="12551" width="13" customWidth="1"/>
    <col min="12802" max="12802" width="23.140625" customWidth="1"/>
    <col min="12803" max="12803" width="10.28515625" customWidth="1"/>
    <col min="12804" max="12804" width="13" customWidth="1"/>
    <col min="12805" max="12805" width="11.42578125" customWidth="1"/>
    <col min="12806" max="12806" width="12.5703125" customWidth="1"/>
    <col min="12807" max="12807" width="13" customWidth="1"/>
    <col min="13058" max="13058" width="23.140625" customWidth="1"/>
    <col min="13059" max="13059" width="10.28515625" customWidth="1"/>
    <col min="13060" max="13060" width="13" customWidth="1"/>
    <col min="13061" max="13061" width="11.42578125" customWidth="1"/>
    <col min="13062" max="13062" width="12.5703125" customWidth="1"/>
    <col min="13063" max="13063" width="13" customWidth="1"/>
    <col min="13314" max="13314" width="23.140625" customWidth="1"/>
    <col min="13315" max="13315" width="10.28515625" customWidth="1"/>
    <col min="13316" max="13316" width="13" customWidth="1"/>
    <col min="13317" max="13317" width="11.42578125" customWidth="1"/>
    <col min="13318" max="13318" width="12.5703125" customWidth="1"/>
    <col min="13319" max="13319" width="13" customWidth="1"/>
    <col min="13570" max="13570" width="23.140625" customWidth="1"/>
    <col min="13571" max="13571" width="10.28515625" customWidth="1"/>
    <col min="13572" max="13572" width="13" customWidth="1"/>
    <col min="13573" max="13573" width="11.42578125" customWidth="1"/>
    <col min="13574" max="13574" width="12.5703125" customWidth="1"/>
    <col min="13575" max="13575" width="13" customWidth="1"/>
    <col min="13826" max="13826" width="23.140625" customWidth="1"/>
    <col min="13827" max="13827" width="10.28515625" customWidth="1"/>
    <col min="13828" max="13828" width="13" customWidth="1"/>
    <col min="13829" max="13829" width="11.42578125" customWidth="1"/>
    <col min="13830" max="13830" width="12.5703125" customWidth="1"/>
    <col min="13831" max="13831" width="13" customWidth="1"/>
    <col min="14082" max="14082" width="23.140625" customWidth="1"/>
    <col min="14083" max="14083" width="10.28515625" customWidth="1"/>
    <col min="14084" max="14084" width="13" customWidth="1"/>
    <col min="14085" max="14085" width="11.42578125" customWidth="1"/>
    <col min="14086" max="14086" width="12.5703125" customWidth="1"/>
    <col min="14087" max="14087" width="13" customWidth="1"/>
    <col min="14338" max="14338" width="23.140625" customWidth="1"/>
    <col min="14339" max="14339" width="10.28515625" customWidth="1"/>
    <col min="14340" max="14340" width="13" customWidth="1"/>
    <col min="14341" max="14341" width="11.42578125" customWidth="1"/>
    <col min="14342" max="14342" width="12.5703125" customWidth="1"/>
    <col min="14343" max="14343" width="13" customWidth="1"/>
    <col min="14594" max="14594" width="23.140625" customWidth="1"/>
    <col min="14595" max="14595" width="10.28515625" customWidth="1"/>
    <col min="14596" max="14596" width="13" customWidth="1"/>
    <col min="14597" max="14597" width="11.42578125" customWidth="1"/>
    <col min="14598" max="14598" width="12.5703125" customWidth="1"/>
    <col min="14599" max="14599" width="13" customWidth="1"/>
    <col min="14850" max="14850" width="23.140625" customWidth="1"/>
    <col min="14851" max="14851" width="10.28515625" customWidth="1"/>
    <col min="14852" max="14852" width="13" customWidth="1"/>
    <col min="14853" max="14853" width="11.42578125" customWidth="1"/>
    <col min="14854" max="14854" width="12.5703125" customWidth="1"/>
    <col min="14855" max="14855" width="13" customWidth="1"/>
    <col min="15106" max="15106" width="23.140625" customWidth="1"/>
    <col min="15107" max="15107" width="10.28515625" customWidth="1"/>
    <col min="15108" max="15108" width="13" customWidth="1"/>
    <col min="15109" max="15109" width="11.42578125" customWidth="1"/>
    <col min="15110" max="15110" width="12.5703125" customWidth="1"/>
    <col min="15111" max="15111" width="13" customWidth="1"/>
    <col min="15362" max="15362" width="23.140625" customWidth="1"/>
    <col min="15363" max="15363" width="10.28515625" customWidth="1"/>
    <col min="15364" max="15364" width="13" customWidth="1"/>
    <col min="15365" max="15365" width="11.42578125" customWidth="1"/>
    <col min="15366" max="15366" width="12.5703125" customWidth="1"/>
    <col min="15367" max="15367" width="13" customWidth="1"/>
    <col min="15618" max="15618" width="23.140625" customWidth="1"/>
    <col min="15619" max="15619" width="10.28515625" customWidth="1"/>
    <col min="15620" max="15620" width="13" customWidth="1"/>
    <col min="15621" max="15621" width="11.42578125" customWidth="1"/>
    <col min="15622" max="15622" width="12.5703125" customWidth="1"/>
    <col min="15623" max="15623" width="13" customWidth="1"/>
    <col min="15874" max="15874" width="23.140625" customWidth="1"/>
    <col min="15875" max="15875" width="10.28515625" customWidth="1"/>
    <col min="15876" max="15876" width="13" customWidth="1"/>
    <col min="15877" max="15877" width="11.42578125" customWidth="1"/>
    <col min="15878" max="15878" width="12.5703125" customWidth="1"/>
    <col min="15879" max="15879" width="13" customWidth="1"/>
    <col min="16130" max="16130" width="23.140625" customWidth="1"/>
    <col min="16131" max="16131" width="10.28515625" customWidth="1"/>
    <col min="16132" max="16132" width="13" customWidth="1"/>
    <col min="16133" max="16133" width="11.42578125" customWidth="1"/>
    <col min="16134" max="16134" width="12.5703125" customWidth="1"/>
    <col min="16135" max="16135" width="13" customWidth="1"/>
  </cols>
  <sheetData>
    <row r="1" spans="1:7" x14ac:dyDescent="0.2">
      <c r="A1" s="587" t="s">
        <v>486</v>
      </c>
      <c r="B1" s="587"/>
      <c r="C1" s="587"/>
      <c r="D1" s="587"/>
      <c r="E1" s="587"/>
      <c r="F1" s="587"/>
      <c r="G1" s="587"/>
    </row>
    <row r="2" spans="1:7" ht="16.5" customHeight="1" x14ac:dyDescent="0.2">
      <c r="A2" s="589" t="s">
        <v>487</v>
      </c>
      <c r="B2" s="589"/>
      <c r="C2" s="589"/>
      <c r="D2" s="589"/>
      <c r="E2" s="589"/>
      <c r="F2" s="589"/>
      <c r="G2" s="589"/>
    </row>
    <row r="3" spans="1:7" ht="12" customHeight="1" x14ac:dyDescent="0.2">
      <c r="A3" s="619" t="s">
        <v>3</v>
      </c>
      <c r="B3" s="619"/>
      <c r="C3" s="619"/>
      <c r="D3" s="619"/>
      <c r="E3" s="619"/>
      <c r="F3" s="619"/>
      <c r="G3" s="619"/>
    </row>
    <row r="4" spans="1:7" ht="17.25" customHeight="1" x14ac:dyDescent="0.2">
      <c r="A4" s="620" t="s">
        <v>4</v>
      </c>
      <c r="B4" s="621"/>
      <c r="C4" s="622"/>
      <c r="D4" s="626" t="s">
        <v>10</v>
      </c>
      <c r="E4" s="595" t="s">
        <v>113</v>
      </c>
      <c r="F4" s="595" t="s">
        <v>114</v>
      </c>
      <c r="G4" s="626" t="s">
        <v>115</v>
      </c>
    </row>
    <row r="5" spans="1:7" ht="9" customHeight="1" x14ac:dyDescent="0.2">
      <c r="A5" s="623"/>
      <c r="B5" s="624"/>
      <c r="C5" s="625"/>
      <c r="D5" s="627"/>
      <c r="E5" s="597"/>
      <c r="F5" s="597"/>
      <c r="G5" s="627"/>
    </row>
    <row r="6" spans="1:7" x14ac:dyDescent="0.2">
      <c r="A6" s="628" t="s">
        <v>116</v>
      </c>
      <c r="B6" s="629"/>
      <c r="C6" s="630"/>
      <c r="D6" s="18"/>
      <c r="E6" s="18"/>
      <c r="F6" s="232">
        <v>15000</v>
      </c>
      <c r="G6" s="232">
        <f>SUM(D6:F6)</f>
        <v>15000</v>
      </c>
    </row>
    <row r="7" spans="1:7" x14ac:dyDescent="0.2">
      <c r="A7" s="631" t="s">
        <v>117</v>
      </c>
      <c r="B7" s="632"/>
      <c r="C7" s="633"/>
      <c r="D7" s="19"/>
      <c r="E7" s="216"/>
      <c r="F7" s="273"/>
      <c r="G7" s="232">
        <f>SUM(D7:F7)</f>
        <v>0</v>
      </c>
    </row>
    <row r="8" spans="1:7" x14ac:dyDescent="0.2">
      <c r="A8" s="634" t="s">
        <v>118</v>
      </c>
      <c r="B8" s="635"/>
      <c r="C8" s="636"/>
      <c r="D8" s="216"/>
      <c r="E8" s="216"/>
      <c r="F8" s="204">
        <v>4500</v>
      </c>
      <c r="G8" s="232">
        <f>SUM(D8:F8)</f>
        <v>4500</v>
      </c>
    </row>
    <row r="9" spans="1:7" ht="15" customHeight="1" x14ac:dyDescent="0.2">
      <c r="A9" s="637" t="s">
        <v>119</v>
      </c>
      <c r="B9" s="638"/>
      <c r="C9" s="639"/>
      <c r="D9" s="21">
        <f>SUM(D6:D8)</f>
        <v>0</v>
      </c>
      <c r="E9" s="21">
        <f>SUM(E6:E8)</f>
        <v>0</v>
      </c>
      <c r="F9" s="205">
        <f>SUM(F6:F8)</f>
        <v>19500</v>
      </c>
      <c r="G9" s="205">
        <f>SUM(G6:G8)</f>
        <v>19500</v>
      </c>
    </row>
    <row r="10" spans="1:7" ht="15" customHeight="1" x14ac:dyDescent="0.2">
      <c r="A10" s="12"/>
      <c r="B10" s="4"/>
      <c r="C10" s="4"/>
      <c r="D10" s="4"/>
      <c r="E10" s="4"/>
      <c r="F10" s="4"/>
      <c r="G10" s="4"/>
    </row>
    <row r="11" spans="1:7" ht="15" customHeight="1" x14ac:dyDescent="0.2">
      <c r="A11" s="587" t="s">
        <v>488</v>
      </c>
      <c r="B11" s="587"/>
      <c r="C11" s="587"/>
      <c r="D11" s="587"/>
      <c r="E11" s="587"/>
      <c r="F11" s="587"/>
      <c r="G11" s="587"/>
    </row>
    <row r="12" spans="1:7" ht="15" customHeight="1" x14ac:dyDescent="0.2">
      <c r="F12" s="1"/>
      <c r="G12" s="11" t="s">
        <v>6</v>
      </c>
    </row>
    <row r="13" spans="1:7" ht="15" customHeight="1" x14ac:dyDescent="0.2">
      <c r="A13" s="589" t="s">
        <v>489</v>
      </c>
      <c r="B13" s="589"/>
      <c r="C13" s="589"/>
      <c r="D13" s="589"/>
      <c r="E13" s="589"/>
      <c r="F13" s="589"/>
      <c r="G13" s="589"/>
    </row>
    <row r="14" spans="1:7" ht="15" customHeight="1" x14ac:dyDescent="0.2">
      <c r="A14" s="619" t="s">
        <v>3</v>
      </c>
      <c r="B14" s="619"/>
      <c r="C14" s="619"/>
      <c r="D14" s="619"/>
      <c r="E14" s="619"/>
      <c r="F14" s="619"/>
      <c r="G14" s="619"/>
    </row>
    <row r="15" spans="1:7" ht="15" customHeight="1" x14ac:dyDescent="0.2">
      <c r="A15" s="620" t="s">
        <v>4</v>
      </c>
      <c r="B15" s="621"/>
      <c r="C15" s="622"/>
      <c r="D15" s="626" t="s">
        <v>10</v>
      </c>
      <c r="E15" s="595" t="s">
        <v>113</v>
      </c>
      <c r="F15" s="595" t="s">
        <v>114</v>
      </c>
      <c r="G15" s="626" t="s">
        <v>115</v>
      </c>
    </row>
    <row r="16" spans="1:7" ht="10.5" customHeight="1" x14ac:dyDescent="0.2">
      <c r="A16" s="623"/>
      <c r="B16" s="624"/>
      <c r="C16" s="625"/>
      <c r="D16" s="627"/>
      <c r="E16" s="597"/>
      <c r="F16" s="597"/>
      <c r="G16" s="627"/>
    </row>
    <row r="17" spans="1:7" ht="12.75" customHeight="1" x14ac:dyDescent="0.2">
      <c r="A17" s="628" t="s">
        <v>120</v>
      </c>
      <c r="B17" s="629"/>
      <c r="C17" s="630"/>
      <c r="D17" s="18" t="s">
        <v>76</v>
      </c>
      <c r="E17" s="232">
        <v>11321</v>
      </c>
      <c r="F17" s="18"/>
      <c r="G17" s="232">
        <f>SUM(D17:F17)</f>
        <v>11321</v>
      </c>
    </row>
    <row r="18" spans="1:7" ht="12.75" customHeight="1" x14ac:dyDescent="0.2">
      <c r="A18" s="631" t="s">
        <v>121</v>
      </c>
      <c r="B18" s="632"/>
      <c r="C18" s="633"/>
      <c r="D18" s="232">
        <v>16448</v>
      </c>
      <c r="E18" s="232">
        <v>455657</v>
      </c>
      <c r="F18" s="215"/>
      <c r="G18" s="232">
        <f t="shared" ref="G18:G26" si="0">SUM(D18:F18)</f>
        <v>472105</v>
      </c>
    </row>
    <row r="19" spans="1:7" ht="12.75" customHeight="1" x14ac:dyDescent="0.2">
      <c r="A19" s="631" t="s">
        <v>490</v>
      </c>
      <c r="B19" s="632"/>
      <c r="C19" s="633"/>
      <c r="D19" s="232">
        <v>7000</v>
      </c>
      <c r="E19" s="232">
        <v>21520</v>
      </c>
      <c r="F19" s="215"/>
      <c r="G19" s="232">
        <f t="shared" si="0"/>
        <v>28520</v>
      </c>
    </row>
    <row r="20" spans="1:7" ht="12.75" customHeight="1" x14ac:dyDescent="0.2">
      <c r="A20" s="641" t="s">
        <v>491</v>
      </c>
      <c r="B20" s="642"/>
      <c r="C20" s="642"/>
      <c r="D20" s="232">
        <v>17954</v>
      </c>
      <c r="E20" s="232">
        <v>226171</v>
      </c>
      <c r="F20" s="204">
        <v>1300</v>
      </c>
      <c r="G20" s="232">
        <f t="shared" si="0"/>
        <v>245425</v>
      </c>
    </row>
    <row r="21" spans="1:7" ht="12.75" customHeight="1" x14ac:dyDescent="0.2">
      <c r="A21" s="641" t="s">
        <v>663</v>
      </c>
      <c r="B21" s="642"/>
      <c r="C21" s="642"/>
      <c r="D21" s="232">
        <v>2000</v>
      </c>
      <c r="E21" s="232">
        <v>8140</v>
      </c>
      <c r="F21" s="204"/>
      <c r="G21" s="232">
        <f t="shared" si="0"/>
        <v>10140</v>
      </c>
    </row>
    <row r="22" spans="1:7" ht="12.75" customHeight="1" x14ac:dyDescent="0.2">
      <c r="A22" s="641" t="s">
        <v>492</v>
      </c>
      <c r="B22" s="642"/>
      <c r="C22" s="642"/>
      <c r="D22" s="232">
        <v>1620</v>
      </c>
      <c r="E22" s="232">
        <v>36000</v>
      </c>
      <c r="F22" s="204"/>
      <c r="G22" s="232">
        <f t="shared" si="0"/>
        <v>37620</v>
      </c>
    </row>
    <row r="23" spans="1:7" ht="12.75" customHeight="1" x14ac:dyDescent="0.2">
      <c r="A23" s="641" t="s">
        <v>493</v>
      </c>
      <c r="B23" s="642"/>
      <c r="C23" s="642"/>
      <c r="D23" s="232">
        <v>540</v>
      </c>
      <c r="E23" s="232">
        <v>129183</v>
      </c>
      <c r="F23" s="204">
        <v>351</v>
      </c>
      <c r="G23" s="232">
        <f t="shared" si="0"/>
        <v>130074</v>
      </c>
    </row>
    <row r="24" spans="1:7" ht="12.75" customHeight="1" x14ac:dyDescent="0.2">
      <c r="A24" s="641" t="s">
        <v>494</v>
      </c>
      <c r="B24" s="642"/>
      <c r="C24" s="642"/>
      <c r="D24" s="232">
        <v>153760</v>
      </c>
      <c r="E24" s="232"/>
      <c r="F24" s="204"/>
      <c r="G24" s="232">
        <f t="shared" si="0"/>
        <v>153760</v>
      </c>
    </row>
    <row r="25" spans="1:7" ht="15" customHeight="1" x14ac:dyDescent="0.2">
      <c r="A25" s="643" t="s">
        <v>495</v>
      </c>
      <c r="B25" s="644"/>
      <c r="C25" s="645"/>
      <c r="D25" s="232">
        <v>79603</v>
      </c>
      <c r="E25" s="232"/>
      <c r="F25" s="233"/>
      <c r="G25" s="232">
        <f t="shared" si="0"/>
        <v>79603</v>
      </c>
    </row>
    <row r="26" spans="1:7" ht="15" customHeight="1" x14ac:dyDescent="0.2">
      <c r="A26" s="637" t="s">
        <v>122</v>
      </c>
      <c r="B26" s="638"/>
      <c r="C26" s="639"/>
      <c r="D26" s="275">
        <f>SUM(D18:D25)</f>
        <v>278925</v>
      </c>
      <c r="E26" s="275">
        <f>SUM(E17:E25)</f>
        <v>887992</v>
      </c>
      <c r="F26" s="275">
        <f>SUM(F18:F25)</f>
        <v>1651</v>
      </c>
      <c r="G26" s="275">
        <f t="shared" si="0"/>
        <v>1168568</v>
      </c>
    </row>
    <row r="27" spans="1:7" ht="15" customHeight="1" x14ac:dyDescent="0.2">
      <c r="A27" s="211"/>
      <c r="B27" s="211"/>
      <c r="C27" s="211"/>
      <c r="D27" s="9"/>
      <c r="E27" s="4"/>
      <c r="F27" s="4"/>
      <c r="G27" s="4"/>
    </row>
    <row r="28" spans="1:7" ht="15" customHeight="1" x14ac:dyDescent="0.2">
      <c r="A28" s="211"/>
      <c r="B28" s="211"/>
      <c r="C28" s="211"/>
      <c r="D28" s="9"/>
      <c r="E28" s="4"/>
      <c r="F28" s="4"/>
      <c r="G28" s="4"/>
    </row>
    <row r="29" spans="1:7" ht="12" customHeight="1" x14ac:dyDescent="0.2">
      <c r="A29" s="646" t="s">
        <v>496</v>
      </c>
      <c r="B29" s="646"/>
      <c r="C29" s="646"/>
      <c r="D29" s="646"/>
      <c r="E29" s="13"/>
      <c r="F29" s="4"/>
      <c r="G29" s="4"/>
    </row>
    <row r="30" spans="1:7" ht="18" customHeight="1" x14ac:dyDescent="0.2">
      <c r="A30" s="640" t="s">
        <v>497</v>
      </c>
      <c r="B30" s="640"/>
      <c r="C30" s="640"/>
      <c r="D30" s="640"/>
      <c r="E30" s="209"/>
      <c r="F30" s="10"/>
      <c r="G30" s="10"/>
    </row>
    <row r="31" spans="1:7" ht="12" customHeight="1" x14ac:dyDescent="0.2">
      <c r="A31" s="619" t="s">
        <v>7</v>
      </c>
      <c r="B31" s="619"/>
      <c r="C31" s="619"/>
      <c r="D31" s="619"/>
      <c r="F31" s="10"/>
      <c r="G31" s="10"/>
    </row>
    <row r="32" spans="1:7" ht="17.25" customHeight="1" x14ac:dyDescent="0.2">
      <c r="A32" s="620" t="s">
        <v>4</v>
      </c>
      <c r="B32" s="621"/>
      <c r="C32" s="622"/>
      <c r="D32" s="206" t="s">
        <v>10</v>
      </c>
      <c r="E32" s="24"/>
      <c r="F32" s="8"/>
      <c r="G32" s="8"/>
    </row>
    <row r="33" spans="1:7" ht="15" customHeight="1" x14ac:dyDescent="0.2">
      <c r="A33" s="648" t="s">
        <v>125</v>
      </c>
      <c r="B33" s="649"/>
      <c r="C33" s="650"/>
      <c r="D33" s="232">
        <v>139500</v>
      </c>
      <c r="E33" s="8"/>
      <c r="F33" s="12"/>
      <c r="G33" s="12"/>
    </row>
    <row r="34" spans="1:7" x14ac:dyDescent="0.2">
      <c r="A34" s="631" t="s">
        <v>51</v>
      </c>
      <c r="B34" s="632"/>
      <c r="C34" s="633"/>
      <c r="D34" s="232">
        <v>136911</v>
      </c>
      <c r="E34" s="4"/>
      <c r="F34" s="4"/>
      <c r="G34" s="4"/>
    </row>
    <row r="35" spans="1:7" x14ac:dyDescent="0.2">
      <c r="A35" s="631" t="s">
        <v>52</v>
      </c>
      <c r="B35" s="632"/>
      <c r="C35" s="633"/>
      <c r="D35" s="216"/>
      <c r="E35" s="4"/>
      <c r="F35" s="4"/>
      <c r="G35" s="4"/>
    </row>
    <row r="36" spans="1:7" x14ac:dyDescent="0.2">
      <c r="A36" s="631" t="s">
        <v>53</v>
      </c>
      <c r="B36" s="632"/>
      <c r="C36" s="633"/>
      <c r="D36" s="232">
        <v>190000</v>
      </c>
      <c r="E36" s="4"/>
      <c r="F36" s="176"/>
      <c r="G36" s="176"/>
    </row>
    <row r="37" spans="1:7" x14ac:dyDescent="0.2">
      <c r="A37" s="634" t="s">
        <v>54</v>
      </c>
      <c r="B37" s="635"/>
      <c r="C37" s="636"/>
      <c r="D37" s="232">
        <v>900</v>
      </c>
      <c r="E37" s="4"/>
      <c r="F37" s="176"/>
      <c r="G37" s="176"/>
    </row>
    <row r="38" spans="1:7" x14ac:dyDescent="0.2">
      <c r="A38" s="628" t="s">
        <v>55</v>
      </c>
      <c r="B38" s="629"/>
      <c r="C38" s="630"/>
      <c r="D38" s="18"/>
      <c r="E38" s="14"/>
      <c r="F38" s="176"/>
      <c r="G38" s="176"/>
    </row>
    <row r="39" spans="1:7" ht="24.75" customHeight="1" x14ac:dyDescent="0.2">
      <c r="A39" s="651" t="s">
        <v>123</v>
      </c>
      <c r="B39" s="652"/>
      <c r="C39" s="653"/>
      <c r="D39" s="232">
        <v>2600000</v>
      </c>
      <c r="E39" s="14"/>
      <c r="F39" s="176"/>
      <c r="G39" s="176"/>
    </row>
    <row r="40" spans="1:7" ht="24.75" customHeight="1" x14ac:dyDescent="0.2">
      <c r="A40" s="651" t="s">
        <v>233</v>
      </c>
      <c r="B40" s="652"/>
      <c r="C40" s="653"/>
      <c r="D40" s="18"/>
      <c r="E40" s="14"/>
      <c r="F40" s="176"/>
      <c r="G40" s="176"/>
    </row>
    <row r="41" spans="1:7" ht="13.5" customHeight="1" x14ac:dyDescent="0.2">
      <c r="A41" s="637" t="s">
        <v>124</v>
      </c>
      <c r="B41" s="638"/>
      <c r="C41" s="639"/>
      <c r="D41" s="275">
        <f>SUM(D33:D40)</f>
        <v>3067311</v>
      </c>
      <c r="E41" s="4"/>
      <c r="F41" s="176"/>
      <c r="G41" s="176"/>
    </row>
    <row r="42" spans="1:7" ht="14.25" customHeight="1" x14ac:dyDescent="0.2">
      <c r="A42" s="647"/>
      <c r="B42" s="647"/>
      <c r="C42" s="647"/>
      <c r="D42" s="647"/>
      <c r="E42" s="4"/>
      <c r="F42" s="176"/>
      <c r="G42" s="176"/>
    </row>
    <row r="43" spans="1:7" ht="14.25" customHeight="1" x14ac:dyDescent="0.2">
      <c r="A43" s="654"/>
      <c r="B43" s="654"/>
      <c r="C43" s="654"/>
      <c r="D43" s="654"/>
      <c r="E43" s="4"/>
      <c r="F43" s="4"/>
      <c r="G43" s="4"/>
    </row>
    <row r="44" spans="1:7" ht="12" customHeight="1" x14ac:dyDescent="0.2">
      <c r="A44" s="655" t="s">
        <v>498</v>
      </c>
      <c r="B44" s="655"/>
      <c r="C44" s="655"/>
      <c r="D44" s="655"/>
      <c r="E44" s="17"/>
      <c r="F44" s="4"/>
      <c r="G44" s="4"/>
    </row>
    <row r="45" spans="1:7" ht="14.25" x14ac:dyDescent="0.2">
      <c r="A45" s="640" t="s">
        <v>499</v>
      </c>
      <c r="B45" s="640"/>
      <c r="C45" s="640"/>
      <c r="D45" s="640"/>
      <c r="E45" s="15"/>
      <c r="F45" s="10"/>
      <c r="G45" s="10"/>
    </row>
    <row r="46" spans="1:7" ht="12" customHeight="1" x14ac:dyDescent="0.2">
      <c r="A46" s="619" t="s">
        <v>7</v>
      </c>
      <c r="B46" s="619"/>
      <c r="C46" s="619"/>
      <c r="D46" s="619"/>
      <c r="F46" s="10"/>
      <c r="G46" s="10"/>
    </row>
    <row r="47" spans="1:7" ht="14.25" x14ac:dyDescent="0.2">
      <c r="A47" s="656" t="s">
        <v>4</v>
      </c>
      <c r="B47" s="656"/>
      <c r="C47" s="656"/>
      <c r="D47" s="206" t="s">
        <v>10</v>
      </c>
      <c r="E47" s="13"/>
      <c r="F47" s="10"/>
      <c r="G47" s="10"/>
    </row>
    <row r="48" spans="1:7" x14ac:dyDescent="0.2">
      <c r="A48" s="631" t="s">
        <v>56</v>
      </c>
      <c r="B48" s="632"/>
      <c r="C48" s="633"/>
      <c r="D48" s="232">
        <v>336612</v>
      </c>
      <c r="E48" s="4"/>
      <c r="F48" s="4"/>
      <c r="G48" s="4"/>
    </row>
    <row r="49" spans="1:7" x14ac:dyDescent="0.2">
      <c r="A49" s="631" t="s">
        <v>57</v>
      </c>
      <c r="B49" s="632"/>
      <c r="C49" s="633"/>
      <c r="D49" s="232">
        <v>-485710</v>
      </c>
      <c r="E49" s="4"/>
      <c r="F49" s="4"/>
      <c r="G49" s="4"/>
    </row>
    <row r="50" spans="1:7" x14ac:dyDescent="0.2">
      <c r="A50" s="631" t="s">
        <v>58</v>
      </c>
      <c r="B50" s="632"/>
      <c r="C50" s="633"/>
      <c r="D50" s="232">
        <v>150000</v>
      </c>
      <c r="E50" s="4"/>
      <c r="F50" s="4"/>
      <c r="G50" s="4"/>
    </row>
    <row r="51" spans="1:7" x14ac:dyDescent="0.2">
      <c r="A51" s="631" t="s">
        <v>59</v>
      </c>
      <c r="B51" s="632"/>
      <c r="C51" s="633"/>
      <c r="D51" s="216"/>
      <c r="E51" s="4"/>
      <c r="F51" s="4"/>
      <c r="G51" s="4"/>
    </row>
    <row r="52" spans="1:7" x14ac:dyDescent="0.2">
      <c r="A52" s="634" t="s">
        <v>60</v>
      </c>
      <c r="B52" s="635"/>
      <c r="C52" s="636"/>
      <c r="D52" s="216"/>
      <c r="E52" s="4"/>
      <c r="F52" s="176"/>
      <c r="G52" s="176"/>
    </row>
    <row r="53" spans="1:7" x14ac:dyDescent="0.2">
      <c r="A53" s="628" t="s">
        <v>61</v>
      </c>
      <c r="B53" s="629"/>
      <c r="C53" s="630"/>
      <c r="D53" s="18"/>
      <c r="E53" s="14"/>
      <c r="F53" s="176"/>
      <c r="G53" s="176"/>
    </row>
    <row r="54" spans="1:7" x14ac:dyDescent="0.2">
      <c r="A54" s="637" t="s">
        <v>126</v>
      </c>
      <c r="B54" s="638"/>
      <c r="C54" s="639"/>
      <c r="D54" s="275">
        <f>SUM(D48:D53)</f>
        <v>902</v>
      </c>
      <c r="E54" s="4"/>
      <c r="F54" s="176"/>
      <c r="G54" s="176"/>
    </row>
  </sheetData>
  <mergeCells count="56">
    <mergeCell ref="A54:C54"/>
    <mergeCell ref="A43:D43"/>
    <mergeCell ref="A44:D44"/>
    <mergeCell ref="A45:D45"/>
    <mergeCell ref="A46:D46"/>
    <mergeCell ref="A47:C47"/>
    <mergeCell ref="A48:C48"/>
    <mergeCell ref="A49:C49"/>
    <mergeCell ref="A50:C50"/>
    <mergeCell ref="A51:C51"/>
    <mergeCell ref="A52:C52"/>
    <mergeCell ref="A53:C53"/>
    <mergeCell ref="A42:D42"/>
    <mergeCell ref="A31:D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30:D30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9:D29"/>
    <mergeCell ref="A14:G14"/>
    <mergeCell ref="A15:C16"/>
    <mergeCell ref="D15:D16"/>
    <mergeCell ref="E15:E16"/>
    <mergeCell ref="F15:F16"/>
    <mergeCell ref="G15:G16"/>
    <mergeCell ref="A13:G13"/>
    <mergeCell ref="A1:G1"/>
    <mergeCell ref="A2:G2"/>
    <mergeCell ref="A3:G3"/>
    <mergeCell ref="A4:C5"/>
    <mergeCell ref="D4:D5"/>
    <mergeCell ref="E4:E5"/>
    <mergeCell ref="F4:F5"/>
    <mergeCell ref="G4:G5"/>
    <mergeCell ref="A6:C6"/>
    <mergeCell ref="A7:C7"/>
    <mergeCell ref="A8:C8"/>
    <mergeCell ref="A9:C9"/>
    <mergeCell ref="A11:G11"/>
  </mergeCells>
  <pageMargins left="0.25" right="0.25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1"/>
  <sheetViews>
    <sheetView topLeftCell="A61" zoomScaleNormal="100" workbookViewId="0">
      <selection activeCell="D25" sqref="D25"/>
    </sheetView>
  </sheetViews>
  <sheetFormatPr defaultRowHeight="12.75" x14ac:dyDescent="0.2"/>
  <cols>
    <col min="1" max="1" width="41.140625" customWidth="1"/>
    <col min="2" max="2" width="13.140625" customWidth="1"/>
    <col min="3" max="3" width="10.85546875" customWidth="1"/>
    <col min="4" max="4" width="10.28515625" customWidth="1"/>
    <col min="5" max="5" width="12.5703125" customWidth="1"/>
    <col min="257" max="257" width="41.140625" customWidth="1"/>
    <col min="258" max="258" width="13.140625" customWidth="1"/>
    <col min="259" max="259" width="10.85546875" customWidth="1"/>
    <col min="260" max="260" width="10.28515625" customWidth="1"/>
    <col min="261" max="261" width="12.5703125" customWidth="1"/>
    <col min="513" max="513" width="41.140625" customWidth="1"/>
    <col min="514" max="514" width="13.140625" customWidth="1"/>
    <col min="515" max="515" width="10.85546875" customWidth="1"/>
    <col min="516" max="516" width="10.28515625" customWidth="1"/>
    <col min="517" max="517" width="12.5703125" customWidth="1"/>
    <col min="769" max="769" width="41.140625" customWidth="1"/>
    <col min="770" max="770" width="13.140625" customWidth="1"/>
    <col min="771" max="771" width="10.85546875" customWidth="1"/>
    <col min="772" max="772" width="10.28515625" customWidth="1"/>
    <col min="773" max="773" width="12.5703125" customWidth="1"/>
    <col min="1025" max="1025" width="41.140625" customWidth="1"/>
    <col min="1026" max="1026" width="13.140625" customWidth="1"/>
    <col min="1027" max="1027" width="10.85546875" customWidth="1"/>
    <col min="1028" max="1028" width="10.28515625" customWidth="1"/>
    <col min="1029" max="1029" width="12.5703125" customWidth="1"/>
    <col min="1281" max="1281" width="41.140625" customWidth="1"/>
    <col min="1282" max="1282" width="13.140625" customWidth="1"/>
    <col min="1283" max="1283" width="10.85546875" customWidth="1"/>
    <col min="1284" max="1284" width="10.28515625" customWidth="1"/>
    <col min="1285" max="1285" width="12.5703125" customWidth="1"/>
    <col min="1537" max="1537" width="41.140625" customWidth="1"/>
    <col min="1538" max="1538" width="13.140625" customWidth="1"/>
    <col min="1539" max="1539" width="10.85546875" customWidth="1"/>
    <col min="1540" max="1540" width="10.28515625" customWidth="1"/>
    <col min="1541" max="1541" width="12.5703125" customWidth="1"/>
    <col min="1793" max="1793" width="41.140625" customWidth="1"/>
    <col min="1794" max="1794" width="13.140625" customWidth="1"/>
    <col min="1795" max="1795" width="10.85546875" customWidth="1"/>
    <col min="1796" max="1796" width="10.28515625" customWidth="1"/>
    <col min="1797" max="1797" width="12.5703125" customWidth="1"/>
    <col min="2049" max="2049" width="41.140625" customWidth="1"/>
    <col min="2050" max="2050" width="13.140625" customWidth="1"/>
    <col min="2051" max="2051" width="10.85546875" customWidth="1"/>
    <col min="2052" max="2052" width="10.28515625" customWidth="1"/>
    <col min="2053" max="2053" width="12.5703125" customWidth="1"/>
    <col min="2305" max="2305" width="41.140625" customWidth="1"/>
    <col min="2306" max="2306" width="13.140625" customWidth="1"/>
    <col min="2307" max="2307" width="10.85546875" customWidth="1"/>
    <col min="2308" max="2308" width="10.28515625" customWidth="1"/>
    <col min="2309" max="2309" width="12.5703125" customWidth="1"/>
    <col min="2561" max="2561" width="41.140625" customWidth="1"/>
    <col min="2562" max="2562" width="13.140625" customWidth="1"/>
    <col min="2563" max="2563" width="10.85546875" customWidth="1"/>
    <col min="2564" max="2564" width="10.28515625" customWidth="1"/>
    <col min="2565" max="2565" width="12.5703125" customWidth="1"/>
    <col min="2817" max="2817" width="41.140625" customWidth="1"/>
    <col min="2818" max="2818" width="13.140625" customWidth="1"/>
    <col min="2819" max="2819" width="10.85546875" customWidth="1"/>
    <col min="2820" max="2820" width="10.28515625" customWidth="1"/>
    <col min="2821" max="2821" width="12.5703125" customWidth="1"/>
    <col min="3073" max="3073" width="41.140625" customWidth="1"/>
    <col min="3074" max="3074" width="13.140625" customWidth="1"/>
    <col min="3075" max="3075" width="10.85546875" customWidth="1"/>
    <col min="3076" max="3076" width="10.28515625" customWidth="1"/>
    <col min="3077" max="3077" width="12.5703125" customWidth="1"/>
    <col min="3329" max="3329" width="41.140625" customWidth="1"/>
    <col min="3330" max="3330" width="13.140625" customWidth="1"/>
    <col min="3331" max="3331" width="10.85546875" customWidth="1"/>
    <col min="3332" max="3332" width="10.28515625" customWidth="1"/>
    <col min="3333" max="3333" width="12.5703125" customWidth="1"/>
    <col min="3585" max="3585" width="41.140625" customWidth="1"/>
    <col min="3586" max="3586" width="13.140625" customWidth="1"/>
    <col min="3587" max="3587" width="10.85546875" customWidth="1"/>
    <col min="3588" max="3588" width="10.28515625" customWidth="1"/>
    <col min="3589" max="3589" width="12.5703125" customWidth="1"/>
    <col min="3841" max="3841" width="41.140625" customWidth="1"/>
    <col min="3842" max="3842" width="13.140625" customWidth="1"/>
    <col min="3843" max="3843" width="10.85546875" customWidth="1"/>
    <col min="3844" max="3844" width="10.28515625" customWidth="1"/>
    <col min="3845" max="3845" width="12.5703125" customWidth="1"/>
    <col min="4097" max="4097" width="41.140625" customWidth="1"/>
    <col min="4098" max="4098" width="13.140625" customWidth="1"/>
    <col min="4099" max="4099" width="10.85546875" customWidth="1"/>
    <col min="4100" max="4100" width="10.28515625" customWidth="1"/>
    <col min="4101" max="4101" width="12.5703125" customWidth="1"/>
    <col min="4353" max="4353" width="41.140625" customWidth="1"/>
    <col min="4354" max="4354" width="13.140625" customWidth="1"/>
    <col min="4355" max="4355" width="10.85546875" customWidth="1"/>
    <col min="4356" max="4356" width="10.28515625" customWidth="1"/>
    <col min="4357" max="4357" width="12.5703125" customWidth="1"/>
    <col min="4609" max="4609" width="41.140625" customWidth="1"/>
    <col min="4610" max="4610" width="13.140625" customWidth="1"/>
    <col min="4611" max="4611" width="10.85546875" customWidth="1"/>
    <col min="4612" max="4612" width="10.28515625" customWidth="1"/>
    <col min="4613" max="4613" width="12.5703125" customWidth="1"/>
    <col min="4865" max="4865" width="41.140625" customWidth="1"/>
    <col min="4866" max="4866" width="13.140625" customWidth="1"/>
    <col min="4867" max="4867" width="10.85546875" customWidth="1"/>
    <col min="4868" max="4868" width="10.28515625" customWidth="1"/>
    <col min="4869" max="4869" width="12.5703125" customWidth="1"/>
    <col min="5121" max="5121" width="41.140625" customWidth="1"/>
    <col min="5122" max="5122" width="13.140625" customWidth="1"/>
    <col min="5123" max="5123" width="10.85546875" customWidth="1"/>
    <col min="5124" max="5124" width="10.28515625" customWidth="1"/>
    <col min="5125" max="5125" width="12.5703125" customWidth="1"/>
    <col min="5377" max="5377" width="41.140625" customWidth="1"/>
    <col min="5378" max="5378" width="13.140625" customWidth="1"/>
    <col min="5379" max="5379" width="10.85546875" customWidth="1"/>
    <col min="5380" max="5380" width="10.28515625" customWidth="1"/>
    <col min="5381" max="5381" width="12.5703125" customWidth="1"/>
    <col min="5633" max="5633" width="41.140625" customWidth="1"/>
    <col min="5634" max="5634" width="13.140625" customWidth="1"/>
    <col min="5635" max="5635" width="10.85546875" customWidth="1"/>
    <col min="5636" max="5636" width="10.28515625" customWidth="1"/>
    <col min="5637" max="5637" width="12.5703125" customWidth="1"/>
    <col min="5889" max="5889" width="41.140625" customWidth="1"/>
    <col min="5890" max="5890" width="13.140625" customWidth="1"/>
    <col min="5891" max="5891" width="10.85546875" customWidth="1"/>
    <col min="5892" max="5892" width="10.28515625" customWidth="1"/>
    <col min="5893" max="5893" width="12.5703125" customWidth="1"/>
    <col min="6145" max="6145" width="41.140625" customWidth="1"/>
    <col min="6146" max="6146" width="13.140625" customWidth="1"/>
    <col min="6147" max="6147" width="10.85546875" customWidth="1"/>
    <col min="6148" max="6148" width="10.28515625" customWidth="1"/>
    <col min="6149" max="6149" width="12.5703125" customWidth="1"/>
    <col min="6401" max="6401" width="41.140625" customWidth="1"/>
    <col min="6402" max="6402" width="13.140625" customWidth="1"/>
    <col min="6403" max="6403" width="10.85546875" customWidth="1"/>
    <col min="6404" max="6404" width="10.28515625" customWidth="1"/>
    <col min="6405" max="6405" width="12.5703125" customWidth="1"/>
    <col min="6657" max="6657" width="41.140625" customWidth="1"/>
    <col min="6658" max="6658" width="13.140625" customWidth="1"/>
    <col min="6659" max="6659" width="10.85546875" customWidth="1"/>
    <col min="6660" max="6660" width="10.28515625" customWidth="1"/>
    <col min="6661" max="6661" width="12.5703125" customWidth="1"/>
    <col min="6913" max="6913" width="41.140625" customWidth="1"/>
    <col min="6914" max="6914" width="13.140625" customWidth="1"/>
    <col min="6915" max="6915" width="10.85546875" customWidth="1"/>
    <col min="6916" max="6916" width="10.28515625" customWidth="1"/>
    <col min="6917" max="6917" width="12.5703125" customWidth="1"/>
    <col min="7169" max="7169" width="41.140625" customWidth="1"/>
    <col min="7170" max="7170" width="13.140625" customWidth="1"/>
    <col min="7171" max="7171" width="10.85546875" customWidth="1"/>
    <col min="7172" max="7172" width="10.28515625" customWidth="1"/>
    <col min="7173" max="7173" width="12.5703125" customWidth="1"/>
    <col min="7425" max="7425" width="41.140625" customWidth="1"/>
    <col min="7426" max="7426" width="13.140625" customWidth="1"/>
    <col min="7427" max="7427" width="10.85546875" customWidth="1"/>
    <col min="7428" max="7428" width="10.28515625" customWidth="1"/>
    <col min="7429" max="7429" width="12.5703125" customWidth="1"/>
    <col min="7681" max="7681" width="41.140625" customWidth="1"/>
    <col min="7682" max="7682" width="13.140625" customWidth="1"/>
    <col min="7683" max="7683" width="10.85546875" customWidth="1"/>
    <col min="7684" max="7684" width="10.28515625" customWidth="1"/>
    <col min="7685" max="7685" width="12.5703125" customWidth="1"/>
    <col min="7937" max="7937" width="41.140625" customWidth="1"/>
    <col min="7938" max="7938" width="13.140625" customWidth="1"/>
    <col min="7939" max="7939" width="10.85546875" customWidth="1"/>
    <col min="7940" max="7940" width="10.28515625" customWidth="1"/>
    <col min="7941" max="7941" width="12.5703125" customWidth="1"/>
    <col min="8193" max="8193" width="41.140625" customWidth="1"/>
    <col min="8194" max="8194" width="13.140625" customWidth="1"/>
    <col min="8195" max="8195" width="10.85546875" customWidth="1"/>
    <col min="8196" max="8196" width="10.28515625" customWidth="1"/>
    <col min="8197" max="8197" width="12.5703125" customWidth="1"/>
    <col min="8449" max="8449" width="41.140625" customWidth="1"/>
    <col min="8450" max="8450" width="13.140625" customWidth="1"/>
    <col min="8451" max="8451" width="10.85546875" customWidth="1"/>
    <col min="8452" max="8452" width="10.28515625" customWidth="1"/>
    <col min="8453" max="8453" width="12.5703125" customWidth="1"/>
    <col min="8705" max="8705" width="41.140625" customWidth="1"/>
    <col min="8706" max="8706" width="13.140625" customWidth="1"/>
    <col min="8707" max="8707" width="10.85546875" customWidth="1"/>
    <col min="8708" max="8708" width="10.28515625" customWidth="1"/>
    <col min="8709" max="8709" width="12.5703125" customWidth="1"/>
    <col min="8961" max="8961" width="41.140625" customWidth="1"/>
    <col min="8962" max="8962" width="13.140625" customWidth="1"/>
    <col min="8963" max="8963" width="10.85546875" customWidth="1"/>
    <col min="8964" max="8964" width="10.28515625" customWidth="1"/>
    <col min="8965" max="8965" width="12.5703125" customWidth="1"/>
    <col min="9217" max="9217" width="41.140625" customWidth="1"/>
    <col min="9218" max="9218" width="13.140625" customWidth="1"/>
    <col min="9219" max="9219" width="10.85546875" customWidth="1"/>
    <col min="9220" max="9220" width="10.28515625" customWidth="1"/>
    <col min="9221" max="9221" width="12.5703125" customWidth="1"/>
    <col min="9473" max="9473" width="41.140625" customWidth="1"/>
    <col min="9474" max="9474" width="13.140625" customWidth="1"/>
    <col min="9475" max="9475" width="10.85546875" customWidth="1"/>
    <col min="9476" max="9476" width="10.28515625" customWidth="1"/>
    <col min="9477" max="9477" width="12.5703125" customWidth="1"/>
    <col min="9729" max="9729" width="41.140625" customWidth="1"/>
    <col min="9730" max="9730" width="13.140625" customWidth="1"/>
    <col min="9731" max="9731" width="10.85546875" customWidth="1"/>
    <col min="9732" max="9732" width="10.28515625" customWidth="1"/>
    <col min="9733" max="9733" width="12.5703125" customWidth="1"/>
    <col min="9985" max="9985" width="41.140625" customWidth="1"/>
    <col min="9986" max="9986" width="13.140625" customWidth="1"/>
    <col min="9987" max="9987" width="10.85546875" customWidth="1"/>
    <col min="9988" max="9988" width="10.28515625" customWidth="1"/>
    <col min="9989" max="9989" width="12.5703125" customWidth="1"/>
    <col min="10241" max="10241" width="41.140625" customWidth="1"/>
    <col min="10242" max="10242" width="13.140625" customWidth="1"/>
    <col min="10243" max="10243" width="10.85546875" customWidth="1"/>
    <col min="10244" max="10244" width="10.28515625" customWidth="1"/>
    <col min="10245" max="10245" width="12.5703125" customWidth="1"/>
    <col min="10497" max="10497" width="41.140625" customWidth="1"/>
    <col min="10498" max="10498" width="13.140625" customWidth="1"/>
    <col min="10499" max="10499" width="10.85546875" customWidth="1"/>
    <col min="10500" max="10500" width="10.28515625" customWidth="1"/>
    <col min="10501" max="10501" width="12.5703125" customWidth="1"/>
    <col min="10753" max="10753" width="41.140625" customWidth="1"/>
    <col min="10754" max="10754" width="13.140625" customWidth="1"/>
    <col min="10755" max="10755" width="10.85546875" customWidth="1"/>
    <col min="10756" max="10756" width="10.28515625" customWidth="1"/>
    <col min="10757" max="10757" width="12.5703125" customWidth="1"/>
    <col min="11009" max="11009" width="41.140625" customWidth="1"/>
    <col min="11010" max="11010" width="13.140625" customWidth="1"/>
    <col min="11011" max="11011" width="10.85546875" customWidth="1"/>
    <col min="11012" max="11012" width="10.28515625" customWidth="1"/>
    <col min="11013" max="11013" width="12.5703125" customWidth="1"/>
    <col min="11265" max="11265" width="41.140625" customWidth="1"/>
    <col min="11266" max="11266" width="13.140625" customWidth="1"/>
    <col min="11267" max="11267" width="10.85546875" customWidth="1"/>
    <col min="11268" max="11268" width="10.28515625" customWidth="1"/>
    <col min="11269" max="11269" width="12.5703125" customWidth="1"/>
    <col min="11521" max="11521" width="41.140625" customWidth="1"/>
    <col min="11522" max="11522" width="13.140625" customWidth="1"/>
    <col min="11523" max="11523" width="10.85546875" customWidth="1"/>
    <col min="11524" max="11524" width="10.28515625" customWidth="1"/>
    <col min="11525" max="11525" width="12.5703125" customWidth="1"/>
    <col min="11777" max="11777" width="41.140625" customWidth="1"/>
    <col min="11778" max="11778" width="13.140625" customWidth="1"/>
    <col min="11779" max="11779" width="10.85546875" customWidth="1"/>
    <col min="11780" max="11780" width="10.28515625" customWidth="1"/>
    <col min="11781" max="11781" width="12.5703125" customWidth="1"/>
    <col min="12033" max="12033" width="41.140625" customWidth="1"/>
    <col min="12034" max="12034" width="13.140625" customWidth="1"/>
    <col min="12035" max="12035" width="10.85546875" customWidth="1"/>
    <col min="12036" max="12036" width="10.28515625" customWidth="1"/>
    <col min="12037" max="12037" width="12.5703125" customWidth="1"/>
    <col min="12289" max="12289" width="41.140625" customWidth="1"/>
    <col min="12290" max="12290" width="13.140625" customWidth="1"/>
    <col min="12291" max="12291" width="10.85546875" customWidth="1"/>
    <col min="12292" max="12292" width="10.28515625" customWidth="1"/>
    <col min="12293" max="12293" width="12.5703125" customWidth="1"/>
    <col min="12545" max="12545" width="41.140625" customWidth="1"/>
    <col min="12546" max="12546" width="13.140625" customWidth="1"/>
    <col min="12547" max="12547" width="10.85546875" customWidth="1"/>
    <col min="12548" max="12548" width="10.28515625" customWidth="1"/>
    <col min="12549" max="12549" width="12.5703125" customWidth="1"/>
    <col min="12801" max="12801" width="41.140625" customWidth="1"/>
    <col min="12802" max="12802" width="13.140625" customWidth="1"/>
    <col min="12803" max="12803" width="10.85546875" customWidth="1"/>
    <col min="12804" max="12804" width="10.28515625" customWidth="1"/>
    <col min="12805" max="12805" width="12.5703125" customWidth="1"/>
    <col min="13057" max="13057" width="41.140625" customWidth="1"/>
    <col min="13058" max="13058" width="13.140625" customWidth="1"/>
    <col min="13059" max="13059" width="10.85546875" customWidth="1"/>
    <col min="13060" max="13060" width="10.28515625" customWidth="1"/>
    <col min="13061" max="13061" width="12.5703125" customWidth="1"/>
    <col min="13313" max="13313" width="41.140625" customWidth="1"/>
    <col min="13314" max="13314" width="13.140625" customWidth="1"/>
    <col min="13315" max="13315" width="10.85546875" customWidth="1"/>
    <col min="13316" max="13316" width="10.28515625" customWidth="1"/>
    <col min="13317" max="13317" width="12.5703125" customWidth="1"/>
    <col min="13569" max="13569" width="41.140625" customWidth="1"/>
    <col min="13570" max="13570" width="13.140625" customWidth="1"/>
    <col min="13571" max="13571" width="10.85546875" customWidth="1"/>
    <col min="13572" max="13572" width="10.28515625" customWidth="1"/>
    <col min="13573" max="13573" width="12.5703125" customWidth="1"/>
    <col min="13825" max="13825" width="41.140625" customWidth="1"/>
    <col min="13826" max="13826" width="13.140625" customWidth="1"/>
    <col min="13827" max="13827" width="10.85546875" customWidth="1"/>
    <col min="13828" max="13828" width="10.28515625" customWidth="1"/>
    <col min="13829" max="13829" width="12.5703125" customWidth="1"/>
    <col min="14081" max="14081" width="41.140625" customWidth="1"/>
    <col min="14082" max="14082" width="13.140625" customWidth="1"/>
    <col min="14083" max="14083" width="10.85546875" customWidth="1"/>
    <col min="14084" max="14084" width="10.28515625" customWidth="1"/>
    <col min="14085" max="14085" width="12.5703125" customWidth="1"/>
    <col min="14337" max="14337" width="41.140625" customWidth="1"/>
    <col min="14338" max="14338" width="13.140625" customWidth="1"/>
    <col min="14339" max="14339" width="10.85546875" customWidth="1"/>
    <col min="14340" max="14340" width="10.28515625" customWidth="1"/>
    <col min="14341" max="14341" width="12.5703125" customWidth="1"/>
    <col min="14593" max="14593" width="41.140625" customWidth="1"/>
    <col min="14594" max="14594" width="13.140625" customWidth="1"/>
    <col min="14595" max="14595" width="10.85546875" customWidth="1"/>
    <col min="14596" max="14596" width="10.28515625" customWidth="1"/>
    <col min="14597" max="14597" width="12.5703125" customWidth="1"/>
    <col min="14849" max="14849" width="41.140625" customWidth="1"/>
    <col min="14850" max="14850" width="13.140625" customWidth="1"/>
    <col min="14851" max="14851" width="10.85546875" customWidth="1"/>
    <col min="14852" max="14852" width="10.28515625" customWidth="1"/>
    <col min="14853" max="14853" width="12.5703125" customWidth="1"/>
    <col min="15105" max="15105" width="41.140625" customWidth="1"/>
    <col min="15106" max="15106" width="13.140625" customWidth="1"/>
    <col min="15107" max="15107" width="10.85546875" customWidth="1"/>
    <col min="15108" max="15108" width="10.28515625" customWidth="1"/>
    <col min="15109" max="15109" width="12.5703125" customWidth="1"/>
    <col min="15361" max="15361" width="41.140625" customWidth="1"/>
    <col min="15362" max="15362" width="13.140625" customWidth="1"/>
    <col min="15363" max="15363" width="10.85546875" customWidth="1"/>
    <col min="15364" max="15364" width="10.28515625" customWidth="1"/>
    <col min="15365" max="15365" width="12.5703125" customWidth="1"/>
    <col min="15617" max="15617" width="41.140625" customWidth="1"/>
    <col min="15618" max="15618" width="13.140625" customWidth="1"/>
    <col min="15619" max="15619" width="10.85546875" customWidth="1"/>
    <col min="15620" max="15620" width="10.28515625" customWidth="1"/>
    <col min="15621" max="15621" width="12.5703125" customWidth="1"/>
    <col min="15873" max="15873" width="41.140625" customWidth="1"/>
    <col min="15874" max="15874" width="13.140625" customWidth="1"/>
    <col min="15875" max="15875" width="10.85546875" customWidth="1"/>
    <col min="15876" max="15876" width="10.28515625" customWidth="1"/>
    <col min="15877" max="15877" width="12.5703125" customWidth="1"/>
    <col min="16129" max="16129" width="41.140625" customWidth="1"/>
    <col min="16130" max="16130" width="13.140625" customWidth="1"/>
    <col min="16131" max="16131" width="10.85546875" customWidth="1"/>
    <col min="16132" max="16132" width="10.28515625" customWidth="1"/>
    <col min="16133" max="16133" width="12.5703125" customWidth="1"/>
  </cols>
  <sheetData>
    <row r="1" spans="1:4" x14ac:dyDescent="0.2">
      <c r="A1" s="587" t="s">
        <v>500</v>
      </c>
      <c r="B1" s="587"/>
    </row>
    <row r="2" spans="1:4" ht="12" customHeight="1" x14ac:dyDescent="0.2"/>
    <row r="3" spans="1:4" x14ac:dyDescent="0.2">
      <c r="A3" s="600" t="s">
        <v>501</v>
      </c>
      <c r="B3" s="600"/>
    </row>
    <row r="4" spans="1:4" x14ac:dyDescent="0.2">
      <c r="A4" s="646" t="s">
        <v>8</v>
      </c>
      <c r="B4" s="646"/>
    </row>
    <row r="5" spans="1:4" x14ac:dyDescent="0.2">
      <c r="A5" s="26" t="s">
        <v>9</v>
      </c>
      <c r="B5" s="30" t="s">
        <v>5</v>
      </c>
    </row>
    <row r="6" spans="1:4" x14ac:dyDescent="0.2">
      <c r="A6" s="207" t="s">
        <v>502</v>
      </c>
      <c r="B6" s="234"/>
      <c r="C6" s="104"/>
      <c r="D6" s="104"/>
    </row>
    <row r="7" spans="1:4" x14ac:dyDescent="0.2">
      <c r="A7" s="207" t="s">
        <v>503</v>
      </c>
      <c r="B7" s="235">
        <v>65946</v>
      </c>
    </row>
    <row r="8" spans="1:4" x14ac:dyDescent="0.2">
      <c r="A8" s="207" t="s">
        <v>504</v>
      </c>
      <c r="B8" s="235">
        <v>3000</v>
      </c>
    </row>
    <row r="9" spans="1:4" x14ac:dyDescent="0.2">
      <c r="A9" s="207" t="s">
        <v>505</v>
      </c>
      <c r="B9" s="235">
        <v>10333</v>
      </c>
    </row>
    <row r="10" spans="1:4" x14ac:dyDescent="0.2">
      <c r="A10" s="207" t="s">
        <v>506</v>
      </c>
      <c r="B10" s="235">
        <v>6978</v>
      </c>
    </row>
    <row r="11" spans="1:4" x14ac:dyDescent="0.2">
      <c r="A11" s="207" t="s">
        <v>507</v>
      </c>
      <c r="B11" s="235">
        <v>201</v>
      </c>
      <c r="C11" s="217"/>
      <c r="D11" s="217"/>
    </row>
    <row r="12" spans="1:4" x14ac:dyDescent="0.2">
      <c r="A12" s="207" t="s">
        <v>508</v>
      </c>
      <c r="B12" s="235">
        <v>1999</v>
      </c>
      <c r="C12" s="217"/>
      <c r="D12" s="217"/>
    </row>
    <row r="13" spans="1:4" x14ac:dyDescent="0.2">
      <c r="A13" s="207" t="s">
        <v>509</v>
      </c>
      <c r="B13" s="235">
        <v>3648</v>
      </c>
      <c r="C13" s="217"/>
      <c r="D13" s="236"/>
    </row>
    <row r="14" spans="1:4" x14ac:dyDescent="0.2">
      <c r="A14" s="207" t="s">
        <v>510</v>
      </c>
      <c r="B14" s="235">
        <v>32374</v>
      </c>
      <c r="C14" s="217"/>
      <c r="D14" s="217"/>
    </row>
    <row r="15" spans="1:4" x14ac:dyDescent="0.2">
      <c r="A15" s="207" t="s">
        <v>511</v>
      </c>
      <c r="B15" s="235">
        <v>38540</v>
      </c>
      <c r="C15" s="217"/>
      <c r="D15" s="236"/>
    </row>
    <row r="16" spans="1:4" x14ac:dyDescent="0.2">
      <c r="A16" s="207" t="s">
        <v>512</v>
      </c>
      <c r="B16" s="235">
        <v>178052</v>
      </c>
      <c r="C16" s="217"/>
      <c r="D16" s="217"/>
    </row>
    <row r="17" spans="1:4" x14ac:dyDescent="0.2">
      <c r="A17" s="207" t="s">
        <v>513</v>
      </c>
      <c r="B17" s="235">
        <v>56478</v>
      </c>
      <c r="C17" s="217"/>
      <c r="D17" s="217"/>
    </row>
    <row r="18" spans="1:4" x14ac:dyDescent="0.2">
      <c r="A18" s="207" t="s">
        <v>514</v>
      </c>
      <c r="B18" s="235">
        <v>25536</v>
      </c>
      <c r="C18" s="217"/>
      <c r="D18" s="217"/>
    </row>
    <row r="19" spans="1:4" x14ac:dyDescent="0.2">
      <c r="A19" s="207" t="s">
        <v>515</v>
      </c>
      <c r="B19" s="235">
        <v>26947</v>
      </c>
      <c r="C19" s="217"/>
      <c r="D19" s="217"/>
    </row>
    <row r="20" spans="1:4" x14ac:dyDescent="0.2">
      <c r="A20" s="207" t="s">
        <v>516</v>
      </c>
      <c r="B20" s="235">
        <v>48567</v>
      </c>
      <c r="C20" s="217"/>
      <c r="D20" s="217"/>
    </row>
    <row r="21" spans="1:4" x14ac:dyDescent="0.2">
      <c r="A21" s="207" t="s">
        <v>517</v>
      </c>
      <c r="B21" s="235">
        <v>55382</v>
      </c>
      <c r="C21" s="217"/>
      <c r="D21" s="217"/>
    </row>
    <row r="22" spans="1:4" x14ac:dyDescent="0.2">
      <c r="A22" s="207" t="s">
        <v>518</v>
      </c>
      <c r="B22" s="235">
        <v>6267</v>
      </c>
      <c r="C22" s="217"/>
      <c r="D22" s="217"/>
    </row>
    <row r="23" spans="1:4" x14ac:dyDescent="0.2">
      <c r="A23" s="207" t="s">
        <v>519</v>
      </c>
      <c r="B23" s="235">
        <v>9243</v>
      </c>
      <c r="C23" s="217"/>
      <c r="D23" s="217"/>
    </row>
    <row r="24" spans="1:4" x14ac:dyDescent="0.2">
      <c r="A24" s="207" t="s">
        <v>520</v>
      </c>
      <c r="B24" s="235">
        <v>3525</v>
      </c>
      <c r="C24" s="217"/>
      <c r="D24" s="217"/>
    </row>
    <row r="25" spans="1:4" x14ac:dyDescent="0.2">
      <c r="A25" s="207" t="s">
        <v>521</v>
      </c>
      <c r="B25" s="235">
        <v>49585</v>
      </c>
    </row>
    <row r="26" spans="1:4" x14ac:dyDescent="0.2">
      <c r="A26" s="207" t="s">
        <v>522</v>
      </c>
      <c r="B26" s="235">
        <v>940</v>
      </c>
    </row>
    <row r="27" spans="1:4" x14ac:dyDescent="0.2">
      <c r="A27" s="207" t="s">
        <v>523</v>
      </c>
      <c r="B27" s="234">
        <v>8773</v>
      </c>
    </row>
    <row r="28" spans="1:4" x14ac:dyDescent="0.2">
      <c r="A28" s="207" t="s">
        <v>524</v>
      </c>
      <c r="B28" s="234">
        <v>470</v>
      </c>
    </row>
    <row r="29" spans="1:4" x14ac:dyDescent="0.2">
      <c r="A29" s="207" t="s">
        <v>525</v>
      </c>
      <c r="B29" s="234">
        <v>239</v>
      </c>
    </row>
    <row r="30" spans="1:4" x14ac:dyDescent="0.2">
      <c r="A30" s="207" t="s">
        <v>526</v>
      </c>
      <c r="B30" s="234">
        <v>657</v>
      </c>
    </row>
    <row r="31" spans="1:4" ht="25.5" x14ac:dyDescent="0.2">
      <c r="A31" s="237" t="s">
        <v>527</v>
      </c>
      <c r="B31" s="234">
        <v>1516</v>
      </c>
    </row>
    <row r="32" spans="1:4" x14ac:dyDescent="0.2">
      <c r="A32" s="208" t="s">
        <v>127</v>
      </c>
      <c r="B32" s="239">
        <f>SUM(B7:B31)</f>
        <v>635196</v>
      </c>
    </row>
    <row r="33" spans="1:2" x14ac:dyDescent="0.2">
      <c r="A33" s="211"/>
      <c r="B33" s="238"/>
    </row>
    <row r="34" spans="1:2" ht="15" customHeight="1" x14ac:dyDescent="0.2">
      <c r="A34" s="587" t="s">
        <v>528</v>
      </c>
      <c r="B34" s="587"/>
    </row>
    <row r="35" spans="1:2" ht="12" customHeight="1" x14ac:dyDescent="0.2">
      <c r="A35" s="657" t="s">
        <v>129</v>
      </c>
      <c r="B35" s="657"/>
    </row>
    <row r="36" spans="1:2" x14ac:dyDescent="0.2">
      <c r="A36" s="646" t="s">
        <v>8</v>
      </c>
      <c r="B36" s="646"/>
    </row>
    <row r="37" spans="1:2" x14ac:dyDescent="0.2">
      <c r="A37" s="26" t="s">
        <v>9</v>
      </c>
      <c r="B37" s="30" t="s">
        <v>5</v>
      </c>
    </row>
    <row r="38" spans="1:2" ht="15.75" customHeight="1" x14ac:dyDescent="0.2">
      <c r="A38" s="207" t="s">
        <v>529</v>
      </c>
      <c r="B38" s="239">
        <f>SUM(B39:B43)</f>
        <v>49361</v>
      </c>
    </row>
    <row r="39" spans="1:2" x14ac:dyDescent="0.2">
      <c r="A39" s="272" t="s">
        <v>664</v>
      </c>
      <c r="B39" s="234">
        <v>1188</v>
      </c>
    </row>
    <row r="40" spans="1:2" x14ac:dyDescent="0.2">
      <c r="A40" s="271" t="s">
        <v>665</v>
      </c>
      <c r="B40" s="234">
        <v>2219</v>
      </c>
    </row>
    <row r="41" spans="1:2" x14ac:dyDescent="0.2">
      <c r="A41" s="271" t="s">
        <v>666</v>
      </c>
      <c r="B41" s="234">
        <v>36720</v>
      </c>
    </row>
    <row r="42" spans="1:2" x14ac:dyDescent="0.2">
      <c r="A42" s="271" t="s">
        <v>667</v>
      </c>
      <c r="B42" s="234">
        <v>6792</v>
      </c>
    </row>
    <row r="43" spans="1:2" x14ac:dyDescent="0.2">
      <c r="A43" s="271" t="s">
        <v>668</v>
      </c>
      <c r="B43" s="234">
        <v>2442</v>
      </c>
    </row>
    <row r="44" spans="1:2" x14ac:dyDescent="0.2">
      <c r="A44" s="207" t="s">
        <v>530</v>
      </c>
      <c r="B44" s="234">
        <v>16</v>
      </c>
    </row>
    <row r="45" spans="1:2" ht="12.75" customHeight="1" x14ac:dyDescent="0.2">
      <c r="A45" s="207" t="s">
        <v>531</v>
      </c>
      <c r="B45" s="234">
        <v>28194</v>
      </c>
    </row>
    <row r="46" spans="1:2" ht="12.75" customHeight="1" x14ac:dyDescent="0.2">
      <c r="A46" s="207" t="s">
        <v>532</v>
      </c>
      <c r="B46" s="234">
        <v>340</v>
      </c>
    </row>
    <row r="47" spans="1:2" ht="23.25" customHeight="1" x14ac:dyDescent="0.2">
      <c r="A47" s="29" t="s">
        <v>130</v>
      </c>
      <c r="B47" s="239">
        <f>B38+B44+B45+B46</f>
        <v>77911</v>
      </c>
    </row>
    <row r="48" spans="1:2" ht="13.5" customHeight="1" x14ac:dyDescent="0.2">
      <c r="A48" s="27"/>
      <c r="B48" s="25"/>
    </row>
    <row r="49" spans="1:5" ht="12.75" customHeight="1" x14ac:dyDescent="0.2">
      <c r="A49" s="587" t="s">
        <v>533</v>
      </c>
      <c r="B49" s="587"/>
    </row>
    <row r="50" spans="1:5" x14ac:dyDescent="0.2">
      <c r="A50" s="600" t="s">
        <v>534</v>
      </c>
      <c r="B50" s="600"/>
    </row>
    <row r="51" spans="1:5" x14ac:dyDescent="0.2">
      <c r="A51" s="646" t="s">
        <v>8</v>
      </c>
      <c r="B51" s="646"/>
    </row>
    <row r="52" spans="1:5" x14ac:dyDescent="0.2">
      <c r="A52" s="26" t="s">
        <v>9</v>
      </c>
      <c r="B52" s="30" t="s">
        <v>5</v>
      </c>
    </row>
    <row r="53" spans="1:5" x14ac:dyDescent="0.2">
      <c r="A53" s="207"/>
      <c r="B53" s="23"/>
    </row>
    <row r="54" spans="1:5" x14ac:dyDescent="0.2">
      <c r="A54" s="207"/>
      <c r="B54" s="23"/>
    </row>
    <row r="55" spans="1:5" x14ac:dyDescent="0.2">
      <c r="A55" s="207"/>
      <c r="B55" s="23"/>
      <c r="D55" s="195"/>
    </row>
    <row r="56" spans="1:5" x14ac:dyDescent="0.2">
      <c r="A56" s="207"/>
      <c r="B56" s="23"/>
    </row>
    <row r="57" spans="1:5" x14ac:dyDescent="0.2">
      <c r="A57" s="28" t="s">
        <v>131</v>
      </c>
      <c r="B57" s="240">
        <v>0</v>
      </c>
    </row>
    <row r="58" spans="1:5" x14ac:dyDescent="0.2">
      <c r="A58" s="27"/>
      <c r="B58" s="25"/>
    </row>
    <row r="59" spans="1:5" x14ac:dyDescent="0.2">
      <c r="A59" s="27"/>
      <c r="B59" s="25"/>
      <c r="C59" s="4"/>
      <c r="D59" s="4"/>
      <c r="E59" s="4"/>
    </row>
    <row r="60" spans="1:5" x14ac:dyDescent="0.2">
      <c r="A60" s="655"/>
      <c r="B60" s="655"/>
      <c r="C60" s="655"/>
      <c r="D60" s="655"/>
      <c r="E60" s="655"/>
    </row>
    <row r="61" spans="1:5" x14ac:dyDescent="0.2">
      <c r="A61" s="640"/>
      <c r="B61" s="640"/>
      <c r="C61" s="640"/>
      <c r="D61" s="640"/>
      <c r="E61" s="640"/>
    </row>
    <row r="62" spans="1:5" ht="12" customHeight="1" x14ac:dyDescent="0.2">
      <c r="A62" s="646"/>
      <c r="B62" s="646"/>
      <c r="C62" s="646"/>
      <c r="D62" s="646"/>
      <c r="E62" s="646"/>
    </row>
    <row r="63" spans="1:5" x14ac:dyDescent="0.2">
      <c r="A63" s="658"/>
      <c r="B63" s="659"/>
      <c r="C63" s="660"/>
      <c r="D63" s="660"/>
      <c r="E63" s="661"/>
    </row>
    <row r="64" spans="1:5" ht="14.25" customHeight="1" x14ac:dyDescent="0.2">
      <c r="A64" s="658"/>
      <c r="B64" s="659"/>
      <c r="C64" s="660"/>
      <c r="D64" s="660"/>
      <c r="E64" s="661"/>
    </row>
    <row r="65" spans="1:5" ht="14.25" customHeight="1" x14ac:dyDescent="0.2">
      <c r="A65" s="241"/>
      <c r="B65" s="238"/>
      <c r="C65" s="242"/>
      <c r="D65" s="242"/>
      <c r="E65" s="238"/>
    </row>
    <row r="66" spans="1:5" ht="14.25" customHeight="1" x14ac:dyDescent="0.2">
      <c r="A66" s="241"/>
      <c r="B66" s="238"/>
      <c r="C66" s="242"/>
      <c r="D66" s="242"/>
      <c r="E66" s="238"/>
    </row>
    <row r="67" spans="1:5" x14ac:dyDescent="0.2">
      <c r="A67" s="241"/>
      <c r="B67" s="238"/>
      <c r="C67" s="9"/>
      <c r="D67" s="9"/>
      <c r="E67" s="238"/>
    </row>
    <row r="68" spans="1:5" x14ac:dyDescent="0.2">
      <c r="A68" s="241"/>
      <c r="B68" s="238"/>
      <c r="C68" s="9"/>
      <c r="D68" s="9"/>
      <c r="E68" s="238"/>
    </row>
    <row r="69" spans="1:5" x14ac:dyDescent="0.2">
      <c r="A69" s="241"/>
      <c r="B69" s="238"/>
      <c r="C69" s="9"/>
      <c r="D69" s="9"/>
      <c r="E69" s="238"/>
    </row>
    <row r="70" spans="1:5" x14ac:dyDescent="0.2">
      <c r="A70" s="241"/>
      <c r="B70" s="238"/>
      <c r="C70" s="9"/>
      <c r="D70" s="9"/>
      <c r="E70" s="238"/>
    </row>
    <row r="71" spans="1:5" x14ac:dyDescent="0.2">
      <c r="A71" s="241"/>
      <c r="B71" s="238"/>
      <c r="C71" s="4"/>
      <c r="D71" s="4"/>
      <c r="E71" s="238"/>
    </row>
    <row r="72" spans="1:5" x14ac:dyDescent="0.2">
      <c r="A72" s="27"/>
      <c r="B72" s="238"/>
      <c r="C72" s="238"/>
      <c r="D72" s="4"/>
      <c r="E72" s="238"/>
    </row>
    <row r="73" spans="1:5" x14ac:dyDescent="0.2">
      <c r="A73" s="4"/>
      <c r="B73" s="4"/>
      <c r="C73" s="4"/>
      <c r="D73" s="4"/>
      <c r="E73" s="4"/>
    </row>
    <row r="74" spans="1:5" x14ac:dyDescent="0.2">
      <c r="A74" s="655"/>
      <c r="B74" s="655"/>
      <c r="C74" s="655"/>
      <c r="D74" s="655"/>
      <c r="E74" s="655"/>
    </row>
    <row r="75" spans="1:5" x14ac:dyDescent="0.2">
      <c r="A75" s="640"/>
      <c r="B75" s="640"/>
      <c r="C75" s="640"/>
      <c r="D75" s="640"/>
      <c r="E75" s="640"/>
    </row>
    <row r="76" spans="1:5" x14ac:dyDescent="0.2">
      <c r="A76" s="646"/>
      <c r="B76" s="646"/>
      <c r="C76" s="646"/>
      <c r="D76" s="646"/>
      <c r="E76" s="646"/>
    </row>
    <row r="77" spans="1:5" x14ac:dyDescent="0.2">
      <c r="A77" s="658"/>
      <c r="B77" s="659"/>
      <c r="C77" s="660"/>
      <c r="D77" s="660"/>
      <c r="E77" s="661"/>
    </row>
    <row r="78" spans="1:5" x14ac:dyDescent="0.2">
      <c r="A78" s="658"/>
      <c r="B78" s="659"/>
      <c r="C78" s="660"/>
      <c r="D78" s="660"/>
      <c r="E78" s="661"/>
    </row>
    <row r="79" spans="1:5" x14ac:dyDescent="0.2">
      <c r="A79" s="241"/>
      <c r="B79" s="238"/>
      <c r="C79" s="9"/>
      <c r="D79" s="9"/>
      <c r="E79" s="238"/>
    </row>
    <row r="80" spans="1:5" x14ac:dyDescent="0.2">
      <c r="A80" s="241"/>
      <c r="B80" s="238"/>
      <c r="C80" s="9"/>
      <c r="D80" s="9"/>
      <c r="E80" s="238"/>
    </row>
    <row r="81" spans="1:5" x14ac:dyDescent="0.2">
      <c r="A81" s="241"/>
      <c r="B81" s="238"/>
      <c r="C81" s="9"/>
      <c r="D81" s="9"/>
      <c r="E81" s="238"/>
    </row>
    <row r="82" spans="1:5" x14ac:dyDescent="0.2">
      <c r="A82" s="241"/>
      <c r="B82" s="238"/>
      <c r="C82" s="9"/>
      <c r="D82" s="9"/>
      <c r="E82" s="238"/>
    </row>
    <row r="83" spans="1:5" x14ac:dyDescent="0.2">
      <c r="A83" s="243"/>
      <c r="B83" s="238"/>
      <c r="C83" s="238"/>
      <c r="D83" s="4"/>
      <c r="E83" s="238"/>
    </row>
    <row r="84" spans="1:5" x14ac:dyDescent="0.2">
      <c r="A84" s="4"/>
      <c r="B84" s="4"/>
      <c r="C84" s="4"/>
      <c r="D84" s="4"/>
      <c r="E84" s="4"/>
    </row>
    <row r="85" spans="1:5" x14ac:dyDescent="0.2">
      <c r="A85" s="4"/>
      <c r="B85" s="4"/>
      <c r="C85" s="4"/>
      <c r="D85" s="4"/>
      <c r="E85" s="4"/>
    </row>
    <row r="86" spans="1:5" x14ac:dyDescent="0.2">
      <c r="A86" s="4"/>
      <c r="B86" s="4"/>
      <c r="C86" s="4"/>
      <c r="D86" s="4"/>
      <c r="E86" s="4"/>
    </row>
    <row r="87" spans="1:5" x14ac:dyDescent="0.2">
      <c r="A87" s="4"/>
      <c r="B87" s="4"/>
      <c r="C87" s="4"/>
      <c r="D87" s="4"/>
      <c r="E87" s="4"/>
    </row>
    <row r="88" spans="1:5" x14ac:dyDescent="0.2">
      <c r="A88" s="655"/>
      <c r="B88" s="655"/>
      <c r="C88" s="655"/>
      <c r="D88" s="655"/>
      <c r="E88" s="655"/>
    </row>
    <row r="89" spans="1:5" x14ac:dyDescent="0.2">
      <c r="A89" s="640"/>
      <c r="B89" s="640"/>
      <c r="C89" s="640"/>
      <c r="D89" s="640"/>
      <c r="E89" s="640"/>
    </row>
    <row r="90" spans="1:5" x14ac:dyDescent="0.2">
      <c r="A90" s="646"/>
      <c r="B90" s="646"/>
      <c r="C90" s="646"/>
      <c r="D90" s="646"/>
      <c r="E90" s="646"/>
    </row>
    <row r="91" spans="1:5" x14ac:dyDescent="0.2">
      <c r="A91" s="658"/>
      <c r="B91" s="659"/>
      <c r="C91" s="660"/>
      <c r="D91" s="660"/>
      <c r="E91" s="661"/>
    </row>
    <row r="92" spans="1:5" x14ac:dyDescent="0.2">
      <c r="A92" s="658"/>
      <c r="B92" s="659"/>
      <c r="C92" s="660"/>
      <c r="D92" s="660"/>
      <c r="E92" s="661"/>
    </row>
    <row r="93" spans="1:5" x14ac:dyDescent="0.2">
      <c r="A93" s="241"/>
      <c r="B93" s="238"/>
      <c r="C93" s="4"/>
      <c r="D93" s="25"/>
      <c r="E93" s="238"/>
    </row>
    <row r="94" spans="1:5" x14ac:dyDescent="0.2">
      <c r="A94" s="241"/>
      <c r="B94" s="238"/>
      <c r="C94" s="4"/>
      <c r="D94" s="25"/>
      <c r="E94" s="238"/>
    </row>
    <row r="95" spans="1:5" x14ac:dyDescent="0.2">
      <c r="A95" s="241"/>
      <c r="B95" s="238"/>
      <c r="C95" s="4"/>
      <c r="D95" s="25"/>
      <c r="E95" s="238"/>
    </row>
    <row r="96" spans="1:5" x14ac:dyDescent="0.2">
      <c r="A96" s="241"/>
      <c r="B96" s="238"/>
      <c r="C96" s="4"/>
      <c r="D96" s="25"/>
      <c r="E96" s="238"/>
    </row>
    <row r="97" spans="1:5" x14ac:dyDescent="0.2">
      <c r="A97" s="241"/>
      <c r="B97" s="238"/>
      <c r="C97" s="4"/>
      <c r="D97" s="25"/>
      <c r="E97" s="238"/>
    </row>
    <row r="98" spans="1:5" x14ac:dyDescent="0.2">
      <c r="A98" s="241"/>
      <c r="B98" s="238"/>
      <c r="C98" s="4"/>
      <c r="D98" s="4"/>
      <c r="E98" s="238"/>
    </row>
    <row r="99" spans="1:5" x14ac:dyDescent="0.2">
      <c r="A99" s="27"/>
      <c r="B99" s="238"/>
      <c r="C99" s="4"/>
      <c r="D99" s="4"/>
      <c r="E99" s="238"/>
    </row>
    <row r="100" spans="1:5" x14ac:dyDescent="0.2">
      <c r="A100" s="27"/>
      <c r="B100" s="238"/>
      <c r="C100" s="4"/>
      <c r="D100" s="4"/>
      <c r="E100" s="238"/>
    </row>
    <row r="101" spans="1:5" x14ac:dyDescent="0.2">
      <c r="A101" s="27"/>
      <c r="B101" s="238"/>
      <c r="C101" s="4"/>
      <c r="D101" s="4"/>
      <c r="E101" s="238"/>
    </row>
    <row r="102" spans="1:5" x14ac:dyDescent="0.2">
      <c r="A102" s="27"/>
      <c r="B102" s="238"/>
      <c r="C102" s="4"/>
      <c r="D102" s="4"/>
      <c r="E102" s="238"/>
    </row>
    <row r="103" spans="1:5" x14ac:dyDescent="0.2">
      <c r="A103" s="4"/>
      <c r="B103" s="4"/>
      <c r="C103" s="4"/>
      <c r="D103" s="4"/>
      <c r="E103" s="4"/>
    </row>
    <row r="104" spans="1:5" x14ac:dyDescent="0.2">
      <c r="A104" s="655"/>
      <c r="B104" s="655"/>
      <c r="C104" s="655"/>
      <c r="D104" s="655"/>
      <c r="E104" s="655"/>
    </row>
    <row r="105" spans="1:5" x14ac:dyDescent="0.2">
      <c r="A105" s="640"/>
      <c r="B105" s="640"/>
      <c r="C105" s="640"/>
      <c r="D105" s="640"/>
      <c r="E105" s="640"/>
    </row>
    <row r="106" spans="1:5" x14ac:dyDescent="0.2">
      <c r="A106" s="646"/>
      <c r="B106" s="646"/>
      <c r="C106" s="646"/>
      <c r="D106" s="646"/>
      <c r="E106" s="646"/>
    </row>
    <row r="107" spans="1:5" x14ac:dyDescent="0.2">
      <c r="A107" s="658"/>
      <c r="B107" s="659"/>
      <c r="C107" s="660"/>
      <c r="D107" s="660"/>
      <c r="E107" s="661"/>
    </row>
    <row r="108" spans="1:5" x14ac:dyDescent="0.2">
      <c r="A108" s="658"/>
      <c r="B108" s="659"/>
      <c r="C108" s="660"/>
      <c r="D108" s="660"/>
      <c r="E108" s="661"/>
    </row>
    <row r="109" spans="1:5" x14ac:dyDescent="0.2">
      <c r="A109" s="241"/>
      <c r="B109" s="238"/>
      <c r="C109" s="9"/>
      <c r="D109" s="9"/>
      <c r="E109" s="238"/>
    </row>
    <row r="110" spans="1:5" x14ac:dyDescent="0.2">
      <c r="A110" s="241"/>
      <c r="B110" s="238"/>
      <c r="C110" s="4"/>
      <c r="D110" s="25"/>
      <c r="E110" s="238"/>
    </row>
    <row r="111" spans="1:5" x14ac:dyDescent="0.2">
      <c r="A111" s="243"/>
      <c r="B111" s="238"/>
      <c r="C111" s="4"/>
      <c r="D111" s="4"/>
      <c r="E111" s="238"/>
    </row>
    <row r="112" spans="1:5" x14ac:dyDescent="0.2">
      <c r="A112" s="4"/>
      <c r="B112" s="4"/>
      <c r="C112" s="4"/>
      <c r="D112" s="4"/>
      <c r="E112" s="4"/>
    </row>
    <row r="113" spans="1:5" x14ac:dyDescent="0.2">
      <c r="A113" s="4"/>
      <c r="B113" s="4"/>
      <c r="C113" s="4"/>
      <c r="D113" s="4"/>
      <c r="E113" s="4"/>
    </row>
    <row r="114" spans="1:5" x14ac:dyDescent="0.2">
      <c r="A114" s="4"/>
      <c r="B114" s="4"/>
      <c r="C114" s="4"/>
      <c r="D114" s="4"/>
      <c r="E114" s="4"/>
    </row>
    <row r="115" spans="1:5" x14ac:dyDescent="0.2">
      <c r="A115" s="4"/>
      <c r="B115" s="4"/>
      <c r="C115" s="4"/>
      <c r="D115" s="4"/>
      <c r="E115" s="4"/>
    </row>
    <row r="116" spans="1:5" x14ac:dyDescent="0.2">
      <c r="A116" s="4"/>
      <c r="B116" s="4"/>
      <c r="C116" s="4"/>
      <c r="D116" s="4"/>
      <c r="E116" s="4"/>
    </row>
    <row r="117" spans="1:5" x14ac:dyDescent="0.2">
      <c r="A117" s="4"/>
      <c r="B117" s="4"/>
      <c r="C117" s="4"/>
      <c r="D117" s="4"/>
      <c r="E117" s="4"/>
    </row>
    <row r="118" spans="1:5" x14ac:dyDescent="0.2">
      <c r="A118" s="4"/>
      <c r="B118" s="4"/>
      <c r="C118" s="4"/>
      <c r="D118" s="4"/>
      <c r="E118" s="4"/>
    </row>
    <row r="119" spans="1:5" x14ac:dyDescent="0.2">
      <c r="A119" s="4"/>
      <c r="B119" s="4"/>
      <c r="C119" s="4"/>
      <c r="D119" s="4"/>
      <c r="E119" s="4"/>
    </row>
    <row r="120" spans="1:5" x14ac:dyDescent="0.2">
      <c r="A120" s="4"/>
      <c r="B120" s="4"/>
      <c r="C120" s="4"/>
      <c r="D120" s="4"/>
      <c r="E120" s="4"/>
    </row>
    <row r="121" spans="1:5" x14ac:dyDescent="0.2">
      <c r="A121" s="4"/>
      <c r="B121" s="4"/>
      <c r="C121" s="4"/>
      <c r="D121" s="4"/>
      <c r="E121" s="4"/>
    </row>
  </sheetData>
  <mergeCells count="41">
    <mergeCell ref="A104:E104"/>
    <mergeCell ref="A105:E105"/>
    <mergeCell ref="A106:E106"/>
    <mergeCell ref="A107:A108"/>
    <mergeCell ref="B107:B108"/>
    <mergeCell ref="C107:C108"/>
    <mergeCell ref="D107:D108"/>
    <mergeCell ref="E107:E108"/>
    <mergeCell ref="A88:E88"/>
    <mergeCell ref="A89:E89"/>
    <mergeCell ref="A90:E90"/>
    <mergeCell ref="A91:A92"/>
    <mergeCell ref="B91:B92"/>
    <mergeCell ref="C91:C92"/>
    <mergeCell ref="D91:D92"/>
    <mergeCell ref="E91:E92"/>
    <mergeCell ref="A75:E75"/>
    <mergeCell ref="A76:E76"/>
    <mergeCell ref="A77:A78"/>
    <mergeCell ref="B77:B78"/>
    <mergeCell ref="C77:C78"/>
    <mergeCell ref="D77:D78"/>
    <mergeCell ref="E77:E78"/>
    <mergeCell ref="A74:E74"/>
    <mergeCell ref="A49:B49"/>
    <mergeCell ref="A50:B50"/>
    <mergeCell ref="A51:B51"/>
    <mergeCell ref="A60:E60"/>
    <mergeCell ref="A61:E61"/>
    <mergeCell ref="A62:E62"/>
    <mergeCell ref="A63:A64"/>
    <mergeCell ref="B63:B64"/>
    <mergeCell ref="C63:C64"/>
    <mergeCell ref="D63:D64"/>
    <mergeCell ref="E63:E64"/>
    <mergeCell ref="A36:B36"/>
    <mergeCell ref="A1:B1"/>
    <mergeCell ref="A3:B3"/>
    <mergeCell ref="A4:B4"/>
    <mergeCell ref="A34:B34"/>
    <mergeCell ref="A35:B35"/>
  </mergeCell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opLeftCell="A43" zoomScaleNormal="100" workbookViewId="0">
      <selection activeCell="H45" sqref="H45"/>
    </sheetView>
  </sheetViews>
  <sheetFormatPr defaultRowHeight="12.75" x14ac:dyDescent="0.2"/>
  <cols>
    <col min="1" max="1" width="43" customWidth="1"/>
    <col min="2" max="2" width="12" customWidth="1"/>
    <col min="5" max="5" width="11.7109375" customWidth="1"/>
    <col min="257" max="257" width="39.5703125" bestFit="1" customWidth="1"/>
    <col min="258" max="258" width="12" customWidth="1"/>
    <col min="261" max="261" width="11.7109375" customWidth="1"/>
    <col min="513" max="513" width="39.5703125" bestFit="1" customWidth="1"/>
    <col min="514" max="514" width="12" customWidth="1"/>
    <col min="517" max="517" width="11.7109375" customWidth="1"/>
    <col min="769" max="769" width="39.5703125" bestFit="1" customWidth="1"/>
    <col min="770" max="770" width="12" customWidth="1"/>
    <col min="773" max="773" width="11.7109375" customWidth="1"/>
    <col min="1025" max="1025" width="39.5703125" bestFit="1" customWidth="1"/>
    <col min="1026" max="1026" width="12" customWidth="1"/>
    <col min="1029" max="1029" width="11.7109375" customWidth="1"/>
    <col min="1281" max="1281" width="39.5703125" bestFit="1" customWidth="1"/>
    <col min="1282" max="1282" width="12" customWidth="1"/>
    <col min="1285" max="1285" width="11.7109375" customWidth="1"/>
    <col min="1537" max="1537" width="39.5703125" bestFit="1" customWidth="1"/>
    <col min="1538" max="1538" width="12" customWidth="1"/>
    <col min="1541" max="1541" width="11.7109375" customWidth="1"/>
    <col min="1793" max="1793" width="39.5703125" bestFit="1" customWidth="1"/>
    <col min="1794" max="1794" width="12" customWidth="1"/>
    <col min="1797" max="1797" width="11.7109375" customWidth="1"/>
    <col min="2049" max="2049" width="39.5703125" bestFit="1" customWidth="1"/>
    <col min="2050" max="2050" width="12" customWidth="1"/>
    <col min="2053" max="2053" width="11.7109375" customWidth="1"/>
    <col min="2305" max="2305" width="39.5703125" bestFit="1" customWidth="1"/>
    <col min="2306" max="2306" width="12" customWidth="1"/>
    <col min="2309" max="2309" width="11.7109375" customWidth="1"/>
    <col min="2561" max="2561" width="39.5703125" bestFit="1" customWidth="1"/>
    <col min="2562" max="2562" width="12" customWidth="1"/>
    <col min="2565" max="2565" width="11.7109375" customWidth="1"/>
    <col min="2817" max="2817" width="39.5703125" bestFit="1" customWidth="1"/>
    <col min="2818" max="2818" width="12" customWidth="1"/>
    <col min="2821" max="2821" width="11.7109375" customWidth="1"/>
    <col min="3073" max="3073" width="39.5703125" bestFit="1" customWidth="1"/>
    <col min="3074" max="3074" width="12" customWidth="1"/>
    <col min="3077" max="3077" width="11.7109375" customWidth="1"/>
    <col min="3329" max="3329" width="39.5703125" bestFit="1" customWidth="1"/>
    <col min="3330" max="3330" width="12" customWidth="1"/>
    <col min="3333" max="3333" width="11.7109375" customWidth="1"/>
    <col min="3585" max="3585" width="39.5703125" bestFit="1" customWidth="1"/>
    <col min="3586" max="3586" width="12" customWidth="1"/>
    <col min="3589" max="3589" width="11.7109375" customWidth="1"/>
    <col min="3841" max="3841" width="39.5703125" bestFit="1" customWidth="1"/>
    <col min="3842" max="3842" width="12" customWidth="1"/>
    <col min="3845" max="3845" width="11.7109375" customWidth="1"/>
    <col min="4097" max="4097" width="39.5703125" bestFit="1" customWidth="1"/>
    <col min="4098" max="4098" width="12" customWidth="1"/>
    <col min="4101" max="4101" width="11.7109375" customWidth="1"/>
    <col min="4353" max="4353" width="39.5703125" bestFit="1" customWidth="1"/>
    <col min="4354" max="4354" width="12" customWidth="1"/>
    <col min="4357" max="4357" width="11.7109375" customWidth="1"/>
    <col min="4609" max="4609" width="39.5703125" bestFit="1" customWidth="1"/>
    <col min="4610" max="4610" width="12" customWidth="1"/>
    <col min="4613" max="4613" width="11.7109375" customWidth="1"/>
    <col min="4865" max="4865" width="39.5703125" bestFit="1" customWidth="1"/>
    <col min="4866" max="4866" width="12" customWidth="1"/>
    <col min="4869" max="4869" width="11.7109375" customWidth="1"/>
    <col min="5121" max="5121" width="39.5703125" bestFit="1" customWidth="1"/>
    <col min="5122" max="5122" width="12" customWidth="1"/>
    <col min="5125" max="5125" width="11.7109375" customWidth="1"/>
    <col min="5377" max="5377" width="39.5703125" bestFit="1" customWidth="1"/>
    <col min="5378" max="5378" width="12" customWidth="1"/>
    <col min="5381" max="5381" width="11.7109375" customWidth="1"/>
    <col min="5633" max="5633" width="39.5703125" bestFit="1" customWidth="1"/>
    <col min="5634" max="5634" width="12" customWidth="1"/>
    <col min="5637" max="5637" width="11.7109375" customWidth="1"/>
    <col min="5889" max="5889" width="39.5703125" bestFit="1" customWidth="1"/>
    <col min="5890" max="5890" width="12" customWidth="1"/>
    <col min="5893" max="5893" width="11.7109375" customWidth="1"/>
    <col min="6145" max="6145" width="39.5703125" bestFit="1" customWidth="1"/>
    <col min="6146" max="6146" width="12" customWidth="1"/>
    <col min="6149" max="6149" width="11.7109375" customWidth="1"/>
    <col min="6401" max="6401" width="39.5703125" bestFit="1" customWidth="1"/>
    <col min="6402" max="6402" width="12" customWidth="1"/>
    <col min="6405" max="6405" width="11.7109375" customWidth="1"/>
    <col min="6657" max="6657" width="39.5703125" bestFit="1" customWidth="1"/>
    <col min="6658" max="6658" width="12" customWidth="1"/>
    <col min="6661" max="6661" width="11.7109375" customWidth="1"/>
    <col min="6913" max="6913" width="39.5703125" bestFit="1" customWidth="1"/>
    <col min="6914" max="6914" width="12" customWidth="1"/>
    <col min="6917" max="6917" width="11.7109375" customWidth="1"/>
    <col min="7169" max="7169" width="39.5703125" bestFit="1" customWidth="1"/>
    <col min="7170" max="7170" width="12" customWidth="1"/>
    <col min="7173" max="7173" width="11.7109375" customWidth="1"/>
    <col min="7425" max="7425" width="39.5703125" bestFit="1" customWidth="1"/>
    <col min="7426" max="7426" width="12" customWidth="1"/>
    <col min="7429" max="7429" width="11.7109375" customWidth="1"/>
    <col min="7681" max="7681" width="39.5703125" bestFit="1" customWidth="1"/>
    <col min="7682" max="7682" width="12" customWidth="1"/>
    <col min="7685" max="7685" width="11.7109375" customWidth="1"/>
    <col min="7937" max="7937" width="39.5703125" bestFit="1" customWidth="1"/>
    <col min="7938" max="7938" width="12" customWidth="1"/>
    <col min="7941" max="7941" width="11.7109375" customWidth="1"/>
    <col min="8193" max="8193" width="39.5703125" bestFit="1" customWidth="1"/>
    <col min="8194" max="8194" width="12" customWidth="1"/>
    <col min="8197" max="8197" width="11.7109375" customWidth="1"/>
    <col min="8449" max="8449" width="39.5703125" bestFit="1" customWidth="1"/>
    <col min="8450" max="8450" width="12" customWidth="1"/>
    <col min="8453" max="8453" width="11.7109375" customWidth="1"/>
    <col min="8705" max="8705" width="39.5703125" bestFit="1" customWidth="1"/>
    <col min="8706" max="8706" width="12" customWidth="1"/>
    <col min="8709" max="8709" width="11.7109375" customWidth="1"/>
    <col min="8961" max="8961" width="39.5703125" bestFit="1" customWidth="1"/>
    <col min="8962" max="8962" width="12" customWidth="1"/>
    <col min="8965" max="8965" width="11.7109375" customWidth="1"/>
    <col min="9217" max="9217" width="39.5703125" bestFit="1" customWidth="1"/>
    <col min="9218" max="9218" width="12" customWidth="1"/>
    <col min="9221" max="9221" width="11.7109375" customWidth="1"/>
    <col min="9473" max="9473" width="39.5703125" bestFit="1" customWidth="1"/>
    <col min="9474" max="9474" width="12" customWidth="1"/>
    <col min="9477" max="9477" width="11.7109375" customWidth="1"/>
    <col min="9729" max="9729" width="39.5703125" bestFit="1" customWidth="1"/>
    <col min="9730" max="9730" width="12" customWidth="1"/>
    <col min="9733" max="9733" width="11.7109375" customWidth="1"/>
    <col min="9985" max="9985" width="39.5703125" bestFit="1" customWidth="1"/>
    <col min="9986" max="9986" width="12" customWidth="1"/>
    <col min="9989" max="9989" width="11.7109375" customWidth="1"/>
    <col min="10241" max="10241" width="39.5703125" bestFit="1" customWidth="1"/>
    <col min="10242" max="10242" width="12" customWidth="1"/>
    <col min="10245" max="10245" width="11.7109375" customWidth="1"/>
    <col min="10497" max="10497" width="39.5703125" bestFit="1" customWidth="1"/>
    <col min="10498" max="10498" width="12" customWidth="1"/>
    <col min="10501" max="10501" width="11.7109375" customWidth="1"/>
    <col min="10753" max="10753" width="39.5703125" bestFit="1" customWidth="1"/>
    <col min="10754" max="10754" width="12" customWidth="1"/>
    <col min="10757" max="10757" width="11.7109375" customWidth="1"/>
    <col min="11009" max="11009" width="39.5703125" bestFit="1" customWidth="1"/>
    <col min="11010" max="11010" width="12" customWidth="1"/>
    <col min="11013" max="11013" width="11.7109375" customWidth="1"/>
    <col min="11265" max="11265" width="39.5703125" bestFit="1" customWidth="1"/>
    <col min="11266" max="11266" width="12" customWidth="1"/>
    <col min="11269" max="11269" width="11.7109375" customWidth="1"/>
    <col min="11521" max="11521" width="39.5703125" bestFit="1" customWidth="1"/>
    <col min="11522" max="11522" width="12" customWidth="1"/>
    <col min="11525" max="11525" width="11.7109375" customWidth="1"/>
    <col min="11777" max="11777" width="39.5703125" bestFit="1" customWidth="1"/>
    <col min="11778" max="11778" width="12" customWidth="1"/>
    <col min="11781" max="11781" width="11.7109375" customWidth="1"/>
    <col min="12033" max="12033" width="39.5703125" bestFit="1" customWidth="1"/>
    <col min="12034" max="12034" width="12" customWidth="1"/>
    <col min="12037" max="12037" width="11.7109375" customWidth="1"/>
    <col min="12289" max="12289" width="39.5703125" bestFit="1" customWidth="1"/>
    <col min="12290" max="12290" width="12" customWidth="1"/>
    <col min="12293" max="12293" width="11.7109375" customWidth="1"/>
    <col min="12545" max="12545" width="39.5703125" bestFit="1" customWidth="1"/>
    <col min="12546" max="12546" width="12" customWidth="1"/>
    <col min="12549" max="12549" width="11.7109375" customWidth="1"/>
    <col min="12801" max="12801" width="39.5703125" bestFit="1" customWidth="1"/>
    <col min="12802" max="12802" width="12" customWidth="1"/>
    <col min="12805" max="12805" width="11.7109375" customWidth="1"/>
    <col min="13057" max="13057" width="39.5703125" bestFit="1" customWidth="1"/>
    <col min="13058" max="13058" width="12" customWidth="1"/>
    <col min="13061" max="13061" width="11.7109375" customWidth="1"/>
    <col min="13313" max="13313" width="39.5703125" bestFit="1" customWidth="1"/>
    <col min="13314" max="13314" width="12" customWidth="1"/>
    <col min="13317" max="13317" width="11.7109375" customWidth="1"/>
    <col min="13569" max="13569" width="39.5703125" bestFit="1" customWidth="1"/>
    <col min="13570" max="13570" width="12" customWidth="1"/>
    <col min="13573" max="13573" width="11.7109375" customWidth="1"/>
    <col min="13825" max="13825" width="39.5703125" bestFit="1" customWidth="1"/>
    <col min="13826" max="13826" width="12" customWidth="1"/>
    <col min="13829" max="13829" width="11.7109375" customWidth="1"/>
    <col min="14081" max="14081" width="39.5703125" bestFit="1" customWidth="1"/>
    <col min="14082" max="14082" width="12" customWidth="1"/>
    <col min="14085" max="14085" width="11.7109375" customWidth="1"/>
    <col min="14337" max="14337" width="39.5703125" bestFit="1" customWidth="1"/>
    <col min="14338" max="14338" width="12" customWidth="1"/>
    <col min="14341" max="14341" width="11.7109375" customWidth="1"/>
    <col min="14593" max="14593" width="39.5703125" bestFit="1" customWidth="1"/>
    <col min="14594" max="14594" width="12" customWidth="1"/>
    <col min="14597" max="14597" width="11.7109375" customWidth="1"/>
    <col min="14849" max="14849" width="39.5703125" bestFit="1" customWidth="1"/>
    <col min="14850" max="14850" width="12" customWidth="1"/>
    <col min="14853" max="14853" width="11.7109375" customWidth="1"/>
    <col min="15105" max="15105" width="39.5703125" bestFit="1" customWidth="1"/>
    <col min="15106" max="15106" width="12" customWidth="1"/>
    <col min="15109" max="15109" width="11.7109375" customWidth="1"/>
    <col min="15361" max="15361" width="39.5703125" bestFit="1" customWidth="1"/>
    <col min="15362" max="15362" width="12" customWidth="1"/>
    <col min="15365" max="15365" width="11.7109375" customWidth="1"/>
    <col min="15617" max="15617" width="39.5703125" bestFit="1" customWidth="1"/>
    <col min="15618" max="15618" width="12" customWidth="1"/>
    <col min="15621" max="15621" width="11.7109375" customWidth="1"/>
    <col min="15873" max="15873" width="39.5703125" bestFit="1" customWidth="1"/>
    <col min="15874" max="15874" width="12" customWidth="1"/>
    <col min="15877" max="15877" width="11.7109375" customWidth="1"/>
    <col min="16129" max="16129" width="39.5703125" bestFit="1" customWidth="1"/>
    <col min="16130" max="16130" width="12" customWidth="1"/>
    <col min="16133" max="16133" width="11.7109375" customWidth="1"/>
  </cols>
  <sheetData>
    <row r="1" spans="1:5" x14ac:dyDescent="0.2">
      <c r="A1" s="27"/>
      <c r="B1" s="25"/>
    </row>
    <row r="2" spans="1:5" x14ac:dyDescent="0.2">
      <c r="A2" s="587" t="s">
        <v>535</v>
      </c>
      <c r="B2" s="587"/>
      <c r="C2" s="587"/>
      <c r="D2" s="587"/>
      <c r="E2" s="587"/>
    </row>
    <row r="3" spans="1:5" x14ac:dyDescent="0.2">
      <c r="A3" s="600" t="s">
        <v>748</v>
      </c>
      <c r="B3" s="600"/>
      <c r="C3" s="600"/>
      <c r="D3" s="600"/>
      <c r="E3" s="600"/>
    </row>
    <row r="4" spans="1:5" x14ac:dyDescent="0.2">
      <c r="A4" s="619" t="s">
        <v>8</v>
      </c>
      <c r="B4" s="619"/>
      <c r="C4" s="619"/>
      <c r="D4" s="619"/>
      <c r="E4" s="619"/>
    </row>
    <row r="5" spans="1:5" x14ac:dyDescent="0.2">
      <c r="A5" s="662" t="s">
        <v>9</v>
      </c>
      <c r="B5" s="664" t="s">
        <v>5</v>
      </c>
      <c r="C5" s="595" t="s">
        <v>113</v>
      </c>
      <c r="D5" s="595" t="s">
        <v>114</v>
      </c>
      <c r="E5" s="626" t="s">
        <v>115</v>
      </c>
    </row>
    <row r="6" spans="1:5" ht="12.75" customHeight="1" x14ac:dyDescent="0.2">
      <c r="A6" s="663"/>
      <c r="B6" s="665"/>
      <c r="C6" s="597"/>
      <c r="D6" s="597"/>
      <c r="E6" s="627"/>
    </row>
    <row r="7" spans="1:5" x14ac:dyDescent="0.2">
      <c r="A7" s="271" t="s">
        <v>669</v>
      </c>
      <c r="B7" s="234">
        <v>9970</v>
      </c>
      <c r="C7" s="210"/>
      <c r="D7" s="210"/>
      <c r="E7" s="234">
        <f>SUM(B7:D7)</f>
        <v>9970</v>
      </c>
    </row>
    <row r="8" spans="1:5" x14ac:dyDescent="0.2">
      <c r="A8" s="271" t="s">
        <v>670</v>
      </c>
      <c r="B8" s="234">
        <v>1500</v>
      </c>
      <c r="C8" s="210"/>
      <c r="D8" s="210"/>
      <c r="E8" s="234">
        <f>SUM(B8:D8)</f>
        <v>1500</v>
      </c>
    </row>
    <row r="9" spans="1:5" x14ac:dyDescent="0.2">
      <c r="A9" s="271" t="s">
        <v>671</v>
      </c>
      <c r="B9" s="234">
        <v>1500</v>
      </c>
      <c r="C9" s="18"/>
      <c r="D9" s="18"/>
      <c r="E9" s="234">
        <f>SUM(B9:D9)</f>
        <v>1500</v>
      </c>
    </row>
    <row r="10" spans="1:5" x14ac:dyDescent="0.2">
      <c r="A10" s="207" t="s">
        <v>536</v>
      </c>
      <c r="B10" s="234">
        <v>34865</v>
      </c>
      <c r="C10" s="18"/>
      <c r="D10" s="18"/>
      <c r="E10" s="234">
        <f>SUM(B10:D10)</f>
        <v>34865</v>
      </c>
    </row>
    <row r="11" spans="1:5" x14ac:dyDescent="0.2">
      <c r="A11" s="207" t="s">
        <v>537</v>
      </c>
      <c r="B11" s="234"/>
      <c r="C11" s="18">
        <v>110</v>
      </c>
      <c r="D11" s="18"/>
      <c r="E11" s="234">
        <f t="shared" ref="E11:E12" si="0">SUM(B11:D11)</f>
        <v>110</v>
      </c>
    </row>
    <row r="12" spans="1:5" x14ac:dyDescent="0.2">
      <c r="A12" s="207" t="s">
        <v>538</v>
      </c>
      <c r="B12" s="234"/>
      <c r="C12" s="234">
        <v>1284</v>
      </c>
      <c r="D12" s="18"/>
      <c r="E12" s="234">
        <f t="shared" si="0"/>
        <v>1284</v>
      </c>
    </row>
    <row r="13" spans="1:5" x14ac:dyDescent="0.2">
      <c r="A13" s="207"/>
      <c r="B13" s="234"/>
      <c r="C13" s="216"/>
      <c r="D13" s="216"/>
      <c r="E13" s="234">
        <f>SUM(B13:D13)</f>
        <v>0</v>
      </c>
    </row>
    <row r="14" spans="1:5" x14ac:dyDescent="0.2">
      <c r="A14" s="28" t="s">
        <v>132</v>
      </c>
      <c r="B14" s="239">
        <f>SUM(B7:B13)</f>
        <v>47835</v>
      </c>
      <c r="C14" s="239">
        <f>SUM(C7:C13)</f>
        <v>1394</v>
      </c>
      <c r="D14" s="21"/>
      <c r="E14" s="239">
        <f>SUM(B14:D14)</f>
        <v>49229</v>
      </c>
    </row>
    <row r="15" spans="1:5" x14ac:dyDescent="0.2">
      <c r="A15" s="27"/>
      <c r="B15" s="238"/>
      <c r="C15" s="238"/>
      <c r="D15" s="4"/>
      <c r="E15" s="238"/>
    </row>
    <row r="16" spans="1:5" x14ac:dyDescent="0.2">
      <c r="A16" s="27"/>
      <c r="B16" s="238"/>
      <c r="C16" s="238"/>
      <c r="D16" s="4"/>
      <c r="E16" s="238"/>
    </row>
    <row r="18" spans="1:5" x14ac:dyDescent="0.2">
      <c r="A18" s="587" t="s">
        <v>539</v>
      </c>
      <c r="B18" s="587"/>
      <c r="C18" s="587"/>
      <c r="D18" s="587"/>
      <c r="E18" s="587"/>
    </row>
    <row r="19" spans="1:5" x14ac:dyDescent="0.2">
      <c r="A19" s="600" t="s">
        <v>749</v>
      </c>
      <c r="B19" s="600"/>
      <c r="C19" s="600"/>
      <c r="D19" s="600"/>
      <c r="E19" s="600"/>
    </row>
    <row r="20" spans="1:5" x14ac:dyDescent="0.2">
      <c r="A20" s="619" t="s">
        <v>8</v>
      </c>
      <c r="B20" s="619"/>
      <c r="C20" s="619"/>
      <c r="D20" s="619"/>
      <c r="E20" s="619"/>
    </row>
    <row r="21" spans="1:5" x14ac:dyDescent="0.2">
      <c r="A21" s="662" t="s">
        <v>9</v>
      </c>
      <c r="B21" s="664" t="s">
        <v>5</v>
      </c>
      <c r="C21" s="595" t="s">
        <v>113</v>
      </c>
      <c r="D21" s="595" t="s">
        <v>114</v>
      </c>
      <c r="E21" s="626" t="s">
        <v>115</v>
      </c>
    </row>
    <row r="22" spans="1:5" x14ac:dyDescent="0.2">
      <c r="A22" s="663"/>
      <c r="B22" s="665"/>
      <c r="C22" s="597"/>
      <c r="D22" s="597"/>
      <c r="E22" s="627"/>
    </row>
    <row r="23" spans="1:5" x14ac:dyDescent="0.2">
      <c r="A23" s="271" t="s">
        <v>672</v>
      </c>
      <c r="B23" s="234">
        <v>5259</v>
      </c>
      <c r="C23" s="18"/>
      <c r="D23" s="18"/>
      <c r="E23" s="234">
        <f>SUM(B23:D23)</f>
        <v>5259</v>
      </c>
    </row>
    <row r="24" spans="1:5" ht="12.75" customHeight="1" x14ac:dyDescent="0.2">
      <c r="A24" s="271" t="s">
        <v>673</v>
      </c>
      <c r="B24" s="234">
        <v>800</v>
      </c>
      <c r="C24" s="18"/>
      <c r="D24" s="18"/>
      <c r="E24" s="234">
        <f>SUM(B24:D24)</f>
        <v>800</v>
      </c>
    </row>
    <row r="25" spans="1:5" x14ac:dyDescent="0.2">
      <c r="A25" s="207" t="s">
        <v>540</v>
      </c>
      <c r="B25" s="234"/>
      <c r="C25" s="234">
        <v>3000</v>
      </c>
      <c r="D25" s="18"/>
      <c r="E25" s="234">
        <f>SUM(B25:D25)</f>
        <v>3000</v>
      </c>
    </row>
    <row r="26" spans="1:5" x14ac:dyDescent="0.2">
      <c r="A26" s="207"/>
      <c r="B26" s="234"/>
      <c r="C26" s="18"/>
      <c r="D26" s="18"/>
      <c r="E26" s="234"/>
    </row>
    <row r="27" spans="1:5" x14ac:dyDescent="0.2">
      <c r="A27" s="212" t="s">
        <v>133</v>
      </c>
      <c r="B27" s="239">
        <f>SUM(B23:B26)</f>
        <v>6059</v>
      </c>
      <c r="C27" s="239">
        <f>SUM(C23:C26)</f>
        <v>3000</v>
      </c>
      <c r="D27" s="21"/>
      <c r="E27" s="239">
        <f>SUM(B27:D27)</f>
        <v>9059</v>
      </c>
    </row>
    <row r="32" spans="1:5" x14ac:dyDescent="0.2">
      <c r="A32" s="587" t="s">
        <v>541</v>
      </c>
      <c r="B32" s="587"/>
      <c r="C32" s="587"/>
      <c r="D32" s="587"/>
      <c r="E32" s="587"/>
    </row>
    <row r="33" spans="1:5" x14ac:dyDescent="0.2">
      <c r="A33" s="600" t="s">
        <v>750</v>
      </c>
      <c r="B33" s="600"/>
      <c r="C33" s="600"/>
      <c r="D33" s="600"/>
      <c r="E33" s="600"/>
    </row>
    <row r="34" spans="1:5" x14ac:dyDescent="0.2">
      <c r="A34" s="619" t="s">
        <v>8</v>
      </c>
      <c r="B34" s="619"/>
      <c r="C34" s="619"/>
      <c r="D34" s="619"/>
      <c r="E34" s="619"/>
    </row>
    <row r="35" spans="1:5" x14ac:dyDescent="0.2">
      <c r="A35" s="662" t="s">
        <v>9</v>
      </c>
      <c r="B35" s="664" t="s">
        <v>5</v>
      </c>
      <c r="C35" s="595" t="s">
        <v>113</v>
      </c>
      <c r="D35" s="595" t="s">
        <v>114</v>
      </c>
      <c r="E35" s="626" t="s">
        <v>115</v>
      </c>
    </row>
    <row r="36" spans="1:5" x14ac:dyDescent="0.2">
      <c r="A36" s="663"/>
      <c r="B36" s="665"/>
      <c r="C36" s="597"/>
      <c r="D36" s="597"/>
      <c r="E36" s="627"/>
    </row>
    <row r="37" spans="1:5" x14ac:dyDescent="0.2">
      <c r="A37" s="207" t="s">
        <v>542</v>
      </c>
      <c r="B37" s="234">
        <v>35866</v>
      </c>
      <c r="C37" s="216"/>
      <c r="D37" s="23"/>
      <c r="E37" s="234">
        <f t="shared" ref="E37:E43" si="1">SUM(B37:D37)</f>
        <v>35866</v>
      </c>
    </row>
    <row r="38" spans="1:5" x14ac:dyDescent="0.2">
      <c r="A38" s="207" t="s">
        <v>543</v>
      </c>
      <c r="B38" s="234">
        <v>63787</v>
      </c>
      <c r="C38" s="216"/>
      <c r="D38" s="23"/>
      <c r="E38" s="234">
        <f t="shared" si="1"/>
        <v>63787</v>
      </c>
    </row>
    <row r="39" spans="1:5" x14ac:dyDescent="0.2">
      <c r="A39" s="207" t="s">
        <v>544</v>
      </c>
      <c r="B39" s="234">
        <v>12957</v>
      </c>
      <c r="C39" s="216"/>
      <c r="D39" s="23"/>
      <c r="E39" s="234">
        <f t="shared" si="1"/>
        <v>12957</v>
      </c>
    </row>
    <row r="40" spans="1:5" x14ac:dyDescent="0.2">
      <c r="A40" s="207" t="s">
        <v>545</v>
      </c>
      <c r="B40" s="234">
        <v>40198</v>
      </c>
      <c r="C40" s="216"/>
      <c r="D40" s="23"/>
      <c r="E40" s="234">
        <f t="shared" si="1"/>
        <v>40198</v>
      </c>
    </row>
    <row r="41" spans="1:5" x14ac:dyDescent="0.2">
      <c r="A41" s="207" t="s">
        <v>546</v>
      </c>
      <c r="B41" s="234">
        <v>20000</v>
      </c>
      <c r="C41" s="216"/>
      <c r="D41" s="23"/>
      <c r="E41" s="234">
        <f t="shared" si="1"/>
        <v>20000</v>
      </c>
    </row>
    <row r="42" spans="1:5" x14ac:dyDescent="0.2">
      <c r="A42" s="337" t="s">
        <v>752</v>
      </c>
      <c r="B42" s="234">
        <v>2890</v>
      </c>
      <c r="C42" s="216"/>
      <c r="D42" s="216"/>
      <c r="E42" s="234">
        <f t="shared" si="1"/>
        <v>2890</v>
      </c>
    </row>
    <row r="43" spans="1:5" x14ac:dyDescent="0.2">
      <c r="A43" s="28" t="s">
        <v>132</v>
      </c>
      <c r="B43" s="239">
        <f>SUM(B37:B42)</f>
        <v>175698</v>
      </c>
      <c r="C43" s="21"/>
      <c r="D43" s="21"/>
      <c r="E43" s="239">
        <f t="shared" si="1"/>
        <v>175698</v>
      </c>
    </row>
    <row r="44" spans="1:5" x14ac:dyDescent="0.2">
      <c r="A44" s="27"/>
      <c r="B44" s="238"/>
      <c r="C44" s="4"/>
      <c r="D44" s="4"/>
      <c r="E44" s="238"/>
    </row>
    <row r="45" spans="1:5" x14ac:dyDescent="0.2">
      <c r="A45" s="27"/>
      <c r="B45" s="238"/>
      <c r="C45" s="4"/>
      <c r="D45" s="4"/>
      <c r="E45" s="238"/>
    </row>
    <row r="46" spans="1:5" x14ac:dyDescent="0.2">
      <c r="A46" s="27"/>
      <c r="B46" s="238"/>
      <c r="C46" s="4"/>
      <c r="D46" s="4"/>
      <c r="E46" s="238"/>
    </row>
    <row r="48" spans="1:5" x14ac:dyDescent="0.2">
      <c r="A48" s="587" t="s">
        <v>547</v>
      </c>
      <c r="B48" s="587"/>
      <c r="C48" s="587"/>
      <c r="D48" s="587"/>
      <c r="E48" s="587"/>
    </row>
    <row r="49" spans="1:5" x14ac:dyDescent="0.2">
      <c r="A49" s="600" t="s">
        <v>751</v>
      </c>
      <c r="B49" s="600"/>
      <c r="C49" s="600"/>
      <c r="D49" s="600"/>
      <c r="E49" s="600"/>
    </row>
    <row r="50" spans="1:5" x14ac:dyDescent="0.2">
      <c r="A50" s="619" t="s">
        <v>8</v>
      </c>
      <c r="B50" s="619"/>
      <c r="C50" s="619"/>
      <c r="D50" s="619"/>
      <c r="E50" s="619"/>
    </row>
    <row r="51" spans="1:5" x14ac:dyDescent="0.2">
      <c r="A51" s="662" t="s">
        <v>9</v>
      </c>
      <c r="B51" s="664" t="s">
        <v>5</v>
      </c>
      <c r="C51" s="595" t="s">
        <v>113</v>
      </c>
      <c r="D51" s="595" t="s">
        <v>114</v>
      </c>
      <c r="E51" s="626" t="s">
        <v>115</v>
      </c>
    </row>
    <row r="52" spans="1:5" x14ac:dyDescent="0.2">
      <c r="A52" s="663"/>
      <c r="B52" s="665"/>
      <c r="C52" s="597"/>
      <c r="D52" s="597"/>
      <c r="E52" s="627"/>
    </row>
    <row r="53" spans="1:5" x14ac:dyDescent="0.2">
      <c r="A53" s="271" t="s">
        <v>674</v>
      </c>
      <c r="B53" s="234">
        <v>27000</v>
      </c>
      <c r="C53" s="18"/>
      <c r="D53" s="18"/>
      <c r="E53" s="234">
        <f>SUM(B53:D53)</f>
        <v>27000</v>
      </c>
    </row>
    <row r="54" spans="1:5" x14ac:dyDescent="0.2">
      <c r="A54" s="271" t="s">
        <v>675</v>
      </c>
      <c r="B54" s="234">
        <v>3000</v>
      </c>
      <c r="C54" s="216"/>
      <c r="D54" s="23"/>
      <c r="E54" s="234">
        <f>SUM(B54:D54)</f>
        <v>3000</v>
      </c>
    </row>
    <row r="55" spans="1:5" x14ac:dyDescent="0.2">
      <c r="A55" s="212" t="s">
        <v>133</v>
      </c>
      <c r="B55" s="239">
        <f>SUM(B53:B54)</f>
        <v>30000</v>
      </c>
      <c r="C55" s="21"/>
      <c r="D55" s="21"/>
      <c r="E55" s="239">
        <f>SUM(B55:D55)</f>
        <v>30000</v>
      </c>
    </row>
  </sheetData>
  <mergeCells count="32">
    <mergeCell ref="A48:E48"/>
    <mergeCell ref="A49:E49"/>
    <mergeCell ref="A50:E50"/>
    <mergeCell ref="A51:A52"/>
    <mergeCell ref="B51:B52"/>
    <mergeCell ref="C51:C52"/>
    <mergeCell ref="D51:D52"/>
    <mergeCell ref="E51:E52"/>
    <mergeCell ref="A32:E32"/>
    <mergeCell ref="A33:E33"/>
    <mergeCell ref="A34:E34"/>
    <mergeCell ref="A35:A36"/>
    <mergeCell ref="B35:B36"/>
    <mergeCell ref="C35:C36"/>
    <mergeCell ref="D35:D36"/>
    <mergeCell ref="E35:E36"/>
    <mergeCell ref="A18:E18"/>
    <mergeCell ref="A19:E19"/>
    <mergeCell ref="A20:E20"/>
    <mergeCell ref="A21:A22"/>
    <mergeCell ref="B21:B22"/>
    <mergeCell ref="C21:C22"/>
    <mergeCell ref="D21:D22"/>
    <mergeCell ref="E21:E22"/>
    <mergeCell ref="A2:E2"/>
    <mergeCell ref="A3:E3"/>
    <mergeCell ref="A4:E4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opLeftCell="A37" zoomScaleNormal="100" workbookViewId="0">
      <selection activeCell="D21" sqref="D21"/>
    </sheetView>
  </sheetViews>
  <sheetFormatPr defaultRowHeight="12.75" x14ac:dyDescent="0.2"/>
  <cols>
    <col min="1" max="1" width="42.7109375" customWidth="1"/>
    <col min="2" max="2" width="12.42578125" customWidth="1"/>
    <col min="3" max="3" width="12.5703125" customWidth="1"/>
    <col min="4" max="4" width="13.42578125" customWidth="1"/>
    <col min="5" max="5" width="12.7109375" customWidth="1"/>
    <col min="257" max="257" width="42.7109375" customWidth="1"/>
    <col min="258" max="258" width="12.42578125" customWidth="1"/>
    <col min="259" max="259" width="12.5703125" customWidth="1"/>
    <col min="260" max="260" width="13.42578125" customWidth="1"/>
    <col min="261" max="261" width="12.7109375" customWidth="1"/>
    <col min="513" max="513" width="42.7109375" customWidth="1"/>
    <col min="514" max="514" width="12.42578125" customWidth="1"/>
    <col min="515" max="515" width="12.5703125" customWidth="1"/>
    <col min="516" max="516" width="13.42578125" customWidth="1"/>
    <col min="517" max="517" width="12.7109375" customWidth="1"/>
    <col min="769" max="769" width="42.7109375" customWidth="1"/>
    <col min="770" max="770" width="12.42578125" customWidth="1"/>
    <col min="771" max="771" width="12.5703125" customWidth="1"/>
    <col min="772" max="772" width="13.42578125" customWidth="1"/>
    <col min="773" max="773" width="12.7109375" customWidth="1"/>
    <col min="1025" max="1025" width="42.7109375" customWidth="1"/>
    <col min="1026" max="1026" width="12.42578125" customWidth="1"/>
    <col min="1027" max="1027" width="12.5703125" customWidth="1"/>
    <col min="1028" max="1028" width="13.42578125" customWidth="1"/>
    <col min="1029" max="1029" width="12.7109375" customWidth="1"/>
    <col min="1281" max="1281" width="42.7109375" customWidth="1"/>
    <col min="1282" max="1282" width="12.42578125" customWidth="1"/>
    <col min="1283" max="1283" width="12.5703125" customWidth="1"/>
    <col min="1284" max="1284" width="13.42578125" customWidth="1"/>
    <col min="1285" max="1285" width="12.7109375" customWidth="1"/>
    <col min="1537" max="1537" width="42.7109375" customWidth="1"/>
    <col min="1538" max="1538" width="12.42578125" customWidth="1"/>
    <col min="1539" max="1539" width="12.5703125" customWidth="1"/>
    <col min="1540" max="1540" width="13.42578125" customWidth="1"/>
    <col min="1541" max="1541" width="12.7109375" customWidth="1"/>
    <col min="1793" max="1793" width="42.7109375" customWidth="1"/>
    <col min="1794" max="1794" width="12.42578125" customWidth="1"/>
    <col min="1795" max="1795" width="12.5703125" customWidth="1"/>
    <col min="1796" max="1796" width="13.42578125" customWidth="1"/>
    <col min="1797" max="1797" width="12.7109375" customWidth="1"/>
    <col min="2049" max="2049" width="42.7109375" customWidth="1"/>
    <col min="2050" max="2050" width="12.42578125" customWidth="1"/>
    <col min="2051" max="2051" width="12.5703125" customWidth="1"/>
    <col min="2052" max="2052" width="13.42578125" customWidth="1"/>
    <col min="2053" max="2053" width="12.7109375" customWidth="1"/>
    <col min="2305" max="2305" width="42.7109375" customWidth="1"/>
    <col min="2306" max="2306" width="12.42578125" customWidth="1"/>
    <col min="2307" max="2307" width="12.5703125" customWidth="1"/>
    <col min="2308" max="2308" width="13.42578125" customWidth="1"/>
    <col min="2309" max="2309" width="12.7109375" customWidth="1"/>
    <col min="2561" max="2561" width="42.7109375" customWidth="1"/>
    <col min="2562" max="2562" width="12.42578125" customWidth="1"/>
    <col min="2563" max="2563" width="12.5703125" customWidth="1"/>
    <col min="2564" max="2564" width="13.42578125" customWidth="1"/>
    <col min="2565" max="2565" width="12.7109375" customWidth="1"/>
    <col min="2817" max="2817" width="42.7109375" customWidth="1"/>
    <col min="2818" max="2818" width="12.42578125" customWidth="1"/>
    <col min="2819" max="2819" width="12.5703125" customWidth="1"/>
    <col min="2820" max="2820" width="13.42578125" customWidth="1"/>
    <col min="2821" max="2821" width="12.7109375" customWidth="1"/>
    <col min="3073" max="3073" width="42.7109375" customWidth="1"/>
    <col min="3074" max="3074" width="12.42578125" customWidth="1"/>
    <col min="3075" max="3075" width="12.5703125" customWidth="1"/>
    <col min="3076" max="3076" width="13.42578125" customWidth="1"/>
    <col min="3077" max="3077" width="12.7109375" customWidth="1"/>
    <col min="3329" max="3329" width="42.7109375" customWidth="1"/>
    <col min="3330" max="3330" width="12.42578125" customWidth="1"/>
    <col min="3331" max="3331" width="12.5703125" customWidth="1"/>
    <col min="3332" max="3332" width="13.42578125" customWidth="1"/>
    <col min="3333" max="3333" width="12.7109375" customWidth="1"/>
    <col min="3585" max="3585" width="42.7109375" customWidth="1"/>
    <col min="3586" max="3586" width="12.42578125" customWidth="1"/>
    <col min="3587" max="3587" width="12.5703125" customWidth="1"/>
    <col min="3588" max="3588" width="13.42578125" customWidth="1"/>
    <col min="3589" max="3589" width="12.7109375" customWidth="1"/>
    <col min="3841" max="3841" width="42.7109375" customWidth="1"/>
    <col min="3842" max="3842" width="12.42578125" customWidth="1"/>
    <col min="3843" max="3843" width="12.5703125" customWidth="1"/>
    <col min="3844" max="3844" width="13.42578125" customWidth="1"/>
    <col min="3845" max="3845" width="12.7109375" customWidth="1"/>
    <col min="4097" max="4097" width="42.7109375" customWidth="1"/>
    <col min="4098" max="4098" width="12.42578125" customWidth="1"/>
    <col min="4099" max="4099" width="12.5703125" customWidth="1"/>
    <col min="4100" max="4100" width="13.42578125" customWidth="1"/>
    <col min="4101" max="4101" width="12.7109375" customWidth="1"/>
    <col min="4353" max="4353" width="42.7109375" customWidth="1"/>
    <col min="4354" max="4354" width="12.42578125" customWidth="1"/>
    <col min="4355" max="4355" width="12.5703125" customWidth="1"/>
    <col min="4356" max="4356" width="13.42578125" customWidth="1"/>
    <col min="4357" max="4357" width="12.7109375" customWidth="1"/>
    <col min="4609" max="4609" width="42.7109375" customWidth="1"/>
    <col min="4610" max="4610" width="12.42578125" customWidth="1"/>
    <col min="4611" max="4611" width="12.5703125" customWidth="1"/>
    <col min="4612" max="4612" width="13.42578125" customWidth="1"/>
    <col min="4613" max="4613" width="12.7109375" customWidth="1"/>
    <col min="4865" max="4865" width="42.7109375" customWidth="1"/>
    <col min="4866" max="4866" width="12.42578125" customWidth="1"/>
    <col min="4867" max="4867" width="12.5703125" customWidth="1"/>
    <col min="4868" max="4868" width="13.42578125" customWidth="1"/>
    <col min="4869" max="4869" width="12.7109375" customWidth="1"/>
    <col min="5121" max="5121" width="42.7109375" customWidth="1"/>
    <col min="5122" max="5122" width="12.42578125" customWidth="1"/>
    <col min="5123" max="5123" width="12.5703125" customWidth="1"/>
    <col min="5124" max="5124" width="13.42578125" customWidth="1"/>
    <col min="5125" max="5125" width="12.7109375" customWidth="1"/>
    <col min="5377" max="5377" width="42.7109375" customWidth="1"/>
    <col min="5378" max="5378" width="12.42578125" customWidth="1"/>
    <col min="5379" max="5379" width="12.5703125" customWidth="1"/>
    <col min="5380" max="5380" width="13.42578125" customWidth="1"/>
    <col min="5381" max="5381" width="12.7109375" customWidth="1"/>
    <col min="5633" max="5633" width="42.7109375" customWidth="1"/>
    <col min="5634" max="5634" width="12.42578125" customWidth="1"/>
    <col min="5635" max="5635" width="12.5703125" customWidth="1"/>
    <col min="5636" max="5636" width="13.42578125" customWidth="1"/>
    <col min="5637" max="5637" width="12.7109375" customWidth="1"/>
    <col min="5889" max="5889" width="42.7109375" customWidth="1"/>
    <col min="5890" max="5890" width="12.42578125" customWidth="1"/>
    <col min="5891" max="5891" width="12.5703125" customWidth="1"/>
    <col min="5892" max="5892" width="13.42578125" customWidth="1"/>
    <col min="5893" max="5893" width="12.7109375" customWidth="1"/>
    <col min="6145" max="6145" width="42.7109375" customWidth="1"/>
    <col min="6146" max="6146" width="12.42578125" customWidth="1"/>
    <col min="6147" max="6147" width="12.5703125" customWidth="1"/>
    <col min="6148" max="6148" width="13.42578125" customWidth="1"/>
    <col min="6149" max="6149" width="12.7109375" customWidth="1"/>
    <col min="6401" max="6401" width="42.7109375" customWidth="1"/>
    <col min="6402" max="6402" width="12.42578125" customWidth="1"/>
    <col min="6403" max="6403" width="12.5703125" customWidth="1"/>
    <col min="6404" max="6404" width="13.42578125" customWidth="1"/>
    <col min="6405" max="6405" width="12.7109375" customWidth="1"/>
    <col min="6657" max="6657" width="42.7109375" customWidth="1"/>
    <col min="6658" max="6658" width="12.42578125" customWidth="1"/>
    <col min="6659" max="6659" width="12.5703125" customWidth="1"/>
    <col min="6660" max="6660" width="13.42578125" customWidth="1"/>
    <col min="6661" max="6661" width="12.7109375" customWidth="1"/>
    <col min="6913" max="6913" width="42.7109375" customWidth="1"/>
    <col min="6914" max="6914" width="12.42578125" customWidth="1"/>
    <col min="6915" max="6915" width="12.5703125" customWidth="1"/>
    <col min="6916" max="6916" width="13.42578125" customWidth="1"/>
    <col min="6917" max="6917" width="12.7109375" customWidth="1"/>
    <col min="7169" max="7169" width="42.7109375" customWidth="1"/>
    <col min="7170" max="7170" width="12.42578125" customWidth="1"/>
    <col min="7171" max="7171" width="12.5703125" customWidth="1"/>
    <col min="7172" max="7172" width="13.42578125" customWidth="1"/>
    <col min="7173" max="7173" width="12.7109375" customWidth="1"/>
    <col min="7425" max="7425" width="42.7109375" customWidth="1"/>
    <col min="7426" max="7426" width="12.42578125" customWidth="1"/>
    <col min="7427" max="7427" width="12.5703125" customWidth="1"/>
    <col min="7428" max="7428" width="13.42578125" customWidth="1"/>
    <col min="7429" max="7429" width="12.7109375" customWidth="1"/>
    <col min="7681" max="7681" width="42.7109375" customWidth="1"/>
    <col min="7682" max="7682" width="12.42578125" customWidth="1"/>
    <col min="7683" max="7683" width="12.5703125" customWidth="1"/>
    <col min="7684" max="7684" width="13.42578125" customWidth="1"/>
    <col min="7685" max="7685" width="12.7109375" customWidth="1"/>
    <col min="7937" max="7937" width="42.7109375" customWidth="1"/>
    <col min="7938" max="7938" width="12.42578125" customWidth="1"/>
    <col min="7939" max="7939" width="12.5703125" customWidth="1"/>
    <col min="7940" max="7940" width="13.42578125" customWidth="1"/>
    <col min="7941" max="7941" width="12.7109375" customWidth="1"/>
    <col min="8193" max="8193" width="42.7109375" customWidth="1"/>
    <col min="8194" max="8194" width="12.42578125" customWidth="1"/>
    <col min="8195" max="8195" width="12.5703125" customWidth="1"/>
    <col min="8196" max="8196" width="13.42578125" customWidth="1"/>
    <col min="8197" max="8197" width="12.7109375" customWidth="1"/>
    <col min="8449" max="8449" width="42.7109375" customWidth="1"/>
    <col min="8450" max="8450" width="12.42578125" customWidth="1"/>
    <col min="8451" max="8451" width="12.5703125" customWidth="1"/>
    <col min="8452" max="8452" width="13.42578125" customWidth="1"/>
    <col min="8453" max="8453" width="12.7109375" customWidth="1"/>
    <col min="8705" max="8705" width="42.7109375" customWidth="1"/>
    <col min="8706" max="8706" width="12.42578125" customWidth="1"/>
    <col min="8707" max="8707" width="12.5703125" customWidth="1"/>
    <col min="8708" max="8708" width="13.42578125" customWidth="1"/>
    <col min="8709" max="8709" width="12.7109375" customWidth="1"/>
    <col min="8961" max="8961" width="42.7109375" customWidth="1"/>
    <col min="8962" max="8962" width="12.42578125" customWidth="1"/>
    <col min="8963" max="8963" width="12.5703125" customWidth="1"/>
    <col min="8964" max="8964" width="13.42578125" customWidth="1"/>
    <col min="8965" max="8965" width="12.7109375" customWidth="1"/>
    <col min="9217" max="9217" width="42.7109375" customWidth="1"/>
    <col min="9218" max="9218" width="12.42578125" customWidth="1"/>
    <col min="9219" max="9219" width="12.5703125" customWidth="1"/>
    <col min="9220" max="9220" width="13.42578125" customWidth="1"/>
    <col min="9221" max="9221" width="12.7109375" customWidth="1"/>
    <col min="9473" max="9473" width="42.7109375" customWidth="1"/>
    <col min="9474" max="9474" width="12.42578125" customWidth="1"/>
    <col min="9475" max="9475" width="12.5703125" customWidth="1"/>
    <col min="9476" max="9476" width="13.42578125" customWidth="1"/>
    <col min="9477" max="9477" width="12.7109375" customWidth="1"/>
    <col min="9729" max="9729" width="42.7109375" customWidth="1"/>
    <col min="9730" max="9730" width="12.42578125" customWidth="1"/>
    <col min="9731" max="9731" width="12.5703125" customWidth="1"/>
    <col min="9732" max="9732" width="13.42578125" customWidth="1"/>
    <col min="9733" max="9733" width="12.7109375" customWidth="1"/>
    <col min="9985" max="9985" width="42.7109375" customWidth="1"/>
    <col min="9986" max="9986" width="12.42578125" customWidth="1"/>
    <col min="9987" max="9987" width="12.5703125" customWidth="1"/>
    <col min="9988" max="9988" width="13.42578125" customWidth="1"/>
    <col min="9989" max="9989" width="12.7109375" customWidth="1"/>
    <col min="10241" max="10241" width="42.7109375" customWidth="1"/>
    <col min="10242" max="10242" width="12.42578125" customWidth="1"/>
    <col min="10243" max="10243" width="12.5703125" customWidth="1"/>
    <col min="10244" max="10244" width="13.42578125" customWidth="1"/>
    <col min="10245" max="10245" width="12.7109375" customWidth="1"/>
    <col min="10497" max="10497" width="42.7109375" customWidth="1"/>
    <col min="10498" max="10498" width="12.42578125" customWidth="1"/>
    <col min="10499" max="10499" width="12.5703125" customWidth="1"/>
    <col min="10500" max="10500" width="13.42578125" customWidth="1"/>
    <col min="10501" max="10501" width="12.7109375" customWidth="1"/>
    <col min="10753" max="10753" width="42.7109375" customWidth="1"/>
    <col min="10754" max="10754" width="12.42578125" customWidth="1"/>
    <col min="10755" max="10755" width="12.5703125" customWidth="1"/>
    <col min="10756" max="10756" width="13.42578125" customWidth="1"/>
    <col min="10757" max="10757" width="12.7109375" customWidth="1"/>
    <col min="11009" max="11009" width="42.7109375" customWidth="1"/>
    <col min="11010" max="11010" width="12.42578125" customWidth="1"/>
    <col min="11011" max="11011" width="12.5703125" customWidth="1"/>
    <col min="11012" max="11012" width="13.42578125" customWidth="1"/>
    <col min="11013" max="11013" width="12.7109375" customWidth="1"/>
    <col min="11265" max="11265" width="42.7109375" customWidth="1"/>
    <col min="11266" max="11266" width="12.42578125" customWidth="1"/>
    <col min="11267" max="11267" width="12.5703125" customWidth="1"/>
    <col min="11268" max="11268" width="13.42578125" customWidth="1"/>
    <col min="11269" max="11269" width="12.7109375" customWidth="1"/>
    <col min="11521" max="11521" width="42.7109375" customWidth="1"/>
    <col min="11522" max="11522" width="12.42578125" customWidth="1"/>
    <col min="11523" max="11523" width="12.5703125" customWidth="1"/>
    <col min="11524" max="11524" width="13.42578125" customWidth="1"/>
    <col min="11525" max="11525" width="12.7109375" customWidth="1"/>
    <col min="11777" max="11777" width="42.7109375" customWidth="1"/>
    <col min="11778" max="11778" width="12.42578125" customWidth="1"/>
    <col min="11779" max="11779" width="12.5703125" customWidth="1"/>
    <col min="11780" max="11780" width="13.42578125" customWidth="1"/>
    <col min="11781" max="11781" width="12.7109375" customWidth="1"/>
    <col min="12033" max="12033" width="42.7109375" customWidth="1"/>
    <col min="12034" max="12034" width="12.42578125" customWidth="1"/>
    <col min="12035" max="12035" width="12.5703125" customWidth="1"/>
    <col min="12036" max="12036" width="13.42578125" customWidth="1"/>
    <col min="12037" max="12037" width="12.7109375" customWidth="1"/>
    <col min="12289" max="12289" width="42.7109375" customWidth="1"/>
    <col min="12290" max="12290" width="12.42578125" customWidth="1"/>
    <col min="12291" max="12291" width="12.5703125" customWidth="1"/>
    <col min="12292" max="12292" width="13.42578125" customWidth="1"/>
    <col min="12293" max="12293" width="12.7109375" customWidth="1"/>
    <col min="12545" max="12545" width="42.7109375" customWidth="1"/>
    <col min="12546" max="12546" width="12.42578125" customWidth="1"/>
    <col min="12547" max="12547" width="12.5703125" customWidth="1"/>
    <col min="12548" max="12548" width="13.42578125" customWidth="1"/>
    <col min="12549" max="12549" width="12.7109375" customWidth="1"/>
    <col min="12801" max="12801" width="42.7109375" customWidth="1"/>
    <col min="12802" max="12802" width="12.42578125" customWidth="1"/>
    <col min="12803" max="12803" width="12.5703125" customWidth="1"/>
    <col min="12804" max="12804" width="13.42578125" customWidth="1"/>
    <col min="12805" max="12805" width="12.7109375" customWidth="1"/>
    <col min="13057" max="13057" width="42.7109375" customWidth="1"/>
    <col min="13058" max="13058" width="12.42578125" customWidth="1"/>
    <col min="13059" max="13059" width="12.5703125" customWidth="1"/>
    <col min="13060" max="13060" width="13.42578125" customWidth="1"/>
    <col min="13061" max="13061" width="12.7109375" customWidth="1"/>
    <col min="13313" max="13313" width="42.7109375" customWidth="1"/>
    <col min="13314" max="13314" width="12.42578125" customWidth="1"/>
    <col min="13315" max="13315" width="12.5703125" customWidth="1"/>
    <col min="13316" max="13316" width="13.42578125" customWidth="1"/>
    <col min="13317" max="13317" width="12.7109375" customWidth="1"/>
    <col min="13569" max="13569" width="42.7109375" customWidth="1"/>
    <col min="13570" max="13570" width="12.42578125" customWidth="1"/>
    <col min="13571" max="13571" width="12.5703125" customWidth="1"/>
    <col min="13572" max="13572" width="13.42578125" customWidth="1"/>
    <col min="13573" max="13573" width="12.7109375" customWidth="1"/>
    <col min="13825" max="13825" width="42.7109375" customWidth="1"/>
    <col min="13826" max="13826" width="12.42578125" customWidth="1"/>
    <col min="13827" max="13827" width="12.5703125" customWidth="1"/>
    <col min="13828" max="13828" width="13.42578125" customWidth="1"/>
    <col min="13829" max="13829" width="12.7109375" customWidth="1"/>
    <col min="14081" max="14081" width="42.7109375" customWidth="1"/>
    <col min="14082" max="14082" width="12.42578125" customWidth="1"/>
    <col min="14083" max="14083" width="12.5703125" customWidth="1"/>
    <col min="14084" max="14084" width="13.42578125" customWidth="1"/>
    <col min="14085" max="14085" width="12.7109375" customWidth="1"/>
    <col min="14337" max="14337" width="42.7109375" customWidth="1"/>
    <col min="14338" max="14338" width="12.42578125" customWidth="1"/>
    <col min="14339" max="14339" width="12.5703125" customWidth="1"/>
    <col min="14340" max="14340" width="13.42578125" customWidth="1"/>
    <col min="14341" max="14341" width="12.7109375" customWidth="1"/>
    <col min="14593" max="14593" width="42.7109375" customWidth="1"/>
    <col min="14594" max="14594" width="12.42578125" customWidth="1"/>
    <col min="14595" max="14595" width="12.5703125" customWidth="1"/>
    <col min="14596" max="14596" width="13.42578125" customWidth="1"/>
    <col min="14597" max="14597" width="12.7109375" customWidth="1"/>
    <col min="14849" max="14849" width="42.7109375" customWidth="1"/>
    <col min="14850" max="14850" width="12.42578125" customWidth="1"/>
    <col min="14851" max="14851" width="12.5703125" customWidth="1"/>
    <col min="14852" max="14852" width="13.42578125" customWidth="1"/>
    <col min="14853" max="14853" width="12.7109375" customWidth="1"/>
    <col min="15105" max="15105" width="42.7109375" customWidth="1"/>
    <col min="15106" max="15106" width="12.42578125" customWidth="1"/>
    <col min="15107" max="15107" width="12.5703125" customWidth="1"/>
    <col min="15108" max="15108" width="13.42578125" customWidth="1"/>
    <col min="15109" max="15109" width="12.7109375" customWidth="1"/>
    <col min="15361" max="15361" width="42.7109375" customWidth="1"/>
    <col min="15362" max="15362" width="12.42578125" customWidth="1"/>
    <col min="15363" max="15363" width="12.5703125" customWidth="1"/>
    <col min="15364" max="15364" width="13.42578125" customWidth="1"/>
    <col min="15365" max="15365" width="12.7109375" customWidth="1"/>
    <col min="15617" max="15617" width="42.7109375" customWidth="1"/>
    <col min="15618" max="15618" width="12.42578125" customWidth="1"/>
    <col min="15619" max="15619" width="12.5703125" customWidth="1"/>
    <col min="15620" max="15620" width="13.42578125" customWidth="1"/>
    <col min="15621" max="15621" width="12.7109375" customWidth="1"/>
    <col min="15873" max="15873" width="42.7109375" customWidth="1"/>
    <col min="15874" max="15874" width="12.42578125" customWidth="1"/>
    <col min="15875" max="15875" width="12.5703125" customWidth="1"/>
    <col min="15876" max="15876" width="13.42578125" customWidth="1"/>
    <col min="15877" max="15877" width="12.7109375" customWidth="1"/>
    <col min="16129" max="16129" width="42.7109375" customWidth="1"/>
    <col min="16130" max="16130" width="12.42578125" customWidth="1"/>
    <col min="16131" max="16131" width="12.5703125" customWidth="1"/>
    <col min="16132" max="16132" width="13.42578125" customWidth="1"/>
    <col min="16133" max="16133" width="12.7109375" customWidth="1"/>
  </cols>
  <sheetData>
    <row r="1" spans="1:5" ht="12.75" customHeight="1" x14ac:dyDescent="0.2">
      <c r="A1" s="587" t="s">
        <v>548</v>
      </c>
      <c r="B1" s="587"/>
      <c r="C1" s="587"/>
      <c r="D1" s="587"/>
      <c r="E1" s="587"/>
    </row>
    <row r="2" spans="1:5" ht="15.75" x14ac:dyDescent="0.25">
      <c r="A2" s="6"/>
    </row>
    <row r="3" spans="1:5" x14ac:dyDescent="0.2">
      <c r="A3" s="666" t="s">
        <v>199</v>
      </c>
      <c r="B3" s="666"/>
      <c r="C3" s="666"/>
      <c r="D3" s="666"/>
      <c r="E3" s="666"/>
    </row>
    <row r="4" spans="1:5" ht="12" customHeight="1" x14ac:dyDescent="0.25">
      <c r="A4" s="6"/>
      <c r="C4" s="646" t="s">
        <v>48</v>
      </c>
      <c r="D4" s="646"/>
      <c r="E4" s="646"/>
    </row>
    <row r="6" spans="1:5" ht="15.75" customHeight="1" x14ac:dyDescent="0.2">
      <c r="A6" s="667" t="s">
        <v>86</v>
      </c>
      <c r="B6" s="668" t="s">
        <v>5</v>
      </c>
      <c r="C6" s="590" t="s">
        <v>113</v>
      </c>
      <c r="D6" s="590" t="s">
        <v>114</v>
      </c>
      <c r="E6" s="588" t="s">
        <v>115</v>
      </c>
    </row>
    <row r="7" spans="1:5" x14ac:dyDescent="0.2">
      <c r="A7" s="667"/>
      <c r="B7" s="668"/>
      <c r="C7" s="590"/>
      <c r="D7" s="590"/>
      <c r="E7" s="588"/>
    </row>
    <row r="8" spans="1:5" x14ac:dyDescent="0.2">
      <c r="A8" s="216"/>
      <c r="B8" s="204">
        <v>0</v>
      </c>
      <c r="C8" s="216"/>
      <c r="D8" s="216"/>
      <c r="E8" s="204">
        <f>SUM(B8:D8)</f>
        <v>0</v>
      </c>
    </row>
    <row r="9" spans="1:5" x14ac:dyDescent="0.2">
      <c r="A9" s="216"/>
      <c r="B9" s="204"/>
      <c r="C9" s="216"/>
      <c r="D9" s="216"/>
      <c r="E9" s="204"/>
    </row>
    <row r="10" spans="1:5" x14ac:dyDescent="0.2">
      <c r="A10" s="216"/>
      <c r="B10" s="204"/>
      <c r="C10" s="216"/>
      <c r="D10" s="216"/>
      <c r="E10" s="204"/>
    </row>
    <row r="11" spans="1:5" x14ac:dyDescent="0.2">
      <c r="A11" s="216"/>
      <c r="B11" s="204"/>
      <c r="C11" s="216"/>
      <c r="D11" s="216"/>
      <c r="E11" s="204"/>
    </row>
    <row r="12" spans="1:5" x14ac:dyDescent="0.2">
      <c r="A12" s="216"/>
      <c r="B12" s="204"/>
      <c r="C12" s="216"/>
      <c r="D12" s="216"/>
      <c r="E12" s="204"/>
    </row>
    <row r="13" spans="1:5" x14ac:dyDescent="0.2">
      <c r="A13" s="216"/>
      <c r="B13" s="204"/>
      <c r="C13" s="216"/>
      <c r="D13" s="216"/>
      <c r="E13" s="204"/>
    </row>
    <row r="14" spans="1:5" x14ac:dyDescent="0.2">
      <c r="A14" s="216"/>
      <c r="B14" s="204"/>
      <c r="C14" s="216"/>
      <c r="D14" s="216"/>
      <c r="E14" s="216"/>
    </row>
    <row r="15" spans="1:5" x14ac:dyDescent="0.2">
      <c r="A15" s="216"/>
      <c r="B15" s="204"/>
      <c r="C15" s="216"/>
      <c r="D15" s="216"/>
      <c r="E15" s="216"/>
    </row>
    <row r="16" spans="1:5" x14ac:dyDescent="0.2">
      <c r="A16" s="216"/>
      <c r="B16" s="204"/>
      <c r="C16" s="216"/>
      <c r="D16" s="216"/>
      <c r="E16" s="216"/>
    </row>
    <row r="17" spans="1:5" x14ac:dyDescent="0.2">
      <c r="A17" s="216"/>
      <c r="B17" s="204"/>
      <c r="C17" s="216"/>
      <c r="D17" s="216"/>
      <c r="E17" s="216"/>
    </row>
    <row r="18" spans="1:5" x14ac:dyDescent="0.2">
      <c r="A18" s="216"/>
      <c r="B18" s="204"/>
      <c r="C18" s="216"/>
      <c r="D18" s="216"/>
      <c r="E18" s="216"/>
    </row>
    <row r="19" spans="1:5" x14ac:dyDescent="0.2">
      <c r="A19" s="21" t="s">
        <v>201</v>
      </c>
      <c r="B19" s="216"/>
      <c r="C19" s="216"/>
      <c r="D19" s="216"/>
      <c r="E19" s="204">
        <f>SUM(E8:E18)</f>
        <v>0</v>
      </c>
    </row>
    <row r="24" spans="1:5" x14ac:dyDescent="0.2">
      <c r="A24" s="587" t="s">
        <v>549</v>
      </c>
      <c r="B24" s="587"/>
      <c r="C24" s="587"/>
      <c r="D24" s="587"/>
      <c r="E24" s="587"/>
    </row>
    <row r="25" spans="1:5" ht="12" customHeight="1" x14ac:dyDescent="0.25">
      <c r="A25" s="6"/>
    </row>
    <row r="26" spans="1:5" x14ac:dyDescent="0.2">
      <c r="A26" s="666" t="s">
        <v>200</v>
      </c>
      <c r="B26" s="666"/>
      <c r="C26" s="666"/>
      <c r="D26" s="666"/>
      <c r="E26" s="666"/>
    </row>
    <row r="27" spans="1:5" x14ac:dyDescent="0.2">
      <c r="A27" s="619" t="s">
        <v>48</v>
      </c>
      <c r="B27" s="619"/>
      <c r="C27" s="619"/>
      <c r="D27" s="619"/>
      <c r="E27" s="619"/>
    </row>
    <row r="28" spans="1:5" x14ac:dyDescent="0.2">
      <c r="A28" s="667" t="s">
        <v>86</v>
      </c>
      <c r="B28" s="668" t="s">
        <v>5</v>
      </c>
      <c r="C28" s="590" t="s">
        <v>113</v>
      </c>
      <c r="D28" s="590" t="s">
        <v>114</v>
      </c>
      <c r="E28" s="588" t="s">
        <v>115</v>
      </c>
    </row>
    <row r="29" spans="1:5" x14ac:dyDescent="0.2">
      <c r="A29" s="667"/>
      <c r="B29" s="668"/>
      <c r="C29" s="590"/>
      <c r="D29" s="590"/>
      <c r="E29" s="588"/>
    </row>
    <row r="30" spans="1:5" x14ac:dyDescent="0.2">
      <c r="A30" s="216" t="s">
        <v>550</v>
      </c>
      <c r="B30" s="204">
        <v>2000</v>
      </c>
      <c r="C30" s="216"/>
      <c r="D30" s="216"/>
      <c r="E30" s="204">
        <f>SUM(B30:D30)</f>
        <v>2000</v>
      </c>
    </row>
    <row r="31" spans="1:5" x14ac:dyDescent="0.2">
      <c r="A31" s="216" t="s">
        <v>551</v>
      </c>
      <c r="B31" s="204">
        <v>4000</v>
      </c>
      <c r="C31" s="216"/>
      <c r="D31" s="216"/>
      <c r="E31" s="204">
        <f t="shared" ref="E31:E43" si="0">SUM(B31:D31)</f>
        <v>4000</v>
      </c>
    </row>
    <row r="32" spans="1:5" x14ac:dyDescent="0.2">
      <c r="A32" s="216" t="s">
        <v>552</v>
      </c>
      <c r="B32" s="204">
        <v>290</v>
      </c>
      <c r="C32" s="216"/>
      <c r="D32" s="216"/>
      <c r="E32" s="204">
        <f t="shared" si="0"/>
        <v>290</v>
      </c>
    </row>
    <row r="33" spans="1:5" x14ac:dyDescent="0.2">
      <c r="A33" s="216" t="s">
        <v>553</v>
      </c>
      <c r="B33" s="204">
        <v>64102</v>
      </c>
      <c r="C33" s="216"/>
      <c r="D33" s="216"/>
      <c r="E33" s="204">
        <f t="shared" si="0"/>
        <v>64102</v>
      </c>
    </row>
    <row r="34" spans="1:5" x14ac:dyDescent="0.2">
      <c r="A34" s="216" t="s">
        <v>554</v>
      </c>
      <c r="B34" s="204">
        <v>10475</v>
      </c>
      <c r="C34" s="216"/>
      <c r="D34" s="216"/>
      <c r="E34" s="204">
        <f t="shared" si="0"/>
        <v>10475</v>
      </c>
    </row>
    <row r="35" spans="1:5" x14ac:dyDescent="0.2">
      <c r="A35" s="216" t="s">
        <v>555</v>
      </c>
      <c r="B35" s="204">
        <v>38392</v>
      </c>
      <c r="C35" s="216"/>
      <c r="D35" s="216"/>
      <c r="E35" s="204">
        <f t="shared" si="0"/>
        <v>38392</v>
      </c>
    </row>
    <row r="36" spans="1:5" x14ac:dyDescent="0.2">
      <c r="A36" s="216" t="s">
        <v>556</v>
      </c>
      <c r="B36" s="204">
        <v>62524</v>
      </c>
      <c r="C36" s="216"/>
      <c r="D36" s="216"/>
      <c r="E36" s="204">
        <f t="shared" si="0"/>
        <v>62524</v>
      </c>
    </row>
    <row r="37" spans="1:5" x14ac:dyDescent="0.2">
      <c r="A37" s="216" t="s">
        <v>557</v>
      </c>
      <c r="B37" s="204">
        <v>100</v>
      </c>
      <c r="C37" s="216"/>
      <c r="D37" s="216"/>
      <c r="E37" s="204">
        <f t="shared" si="0"/>
        <v>100</v>
      </c>
    </row>
    <row r="38" spans="1:5" x14ac:dyDescent="0.2">
      <c r="A38" s="216" t="s">
        <v>558</v>
      </c>
      <c r="B38" s="204">
        <v>78797</v>
      </c>
      <c r="C38" s="216"/>
      <c r="D38" s="216"/>
      <c r="E38" s="204">
        <f t="shared" si="0"/>
        <v>78797</v>
      </c>
    </row>
    <row r="39" spans="1:5" x14ac:dyDescent="0.2">
      <c r="A39" s="216" t="s">
        <v>559</v>
      </c>
      <c r="B39" s="204">
        <v>9000</v>
      </c>
      <c r="C39" s="216"/>
      <c r="D39" s="216"/>
      <c r="E39" s="204">
        <f t="shared" si="0"/>
        <v>9000</v>
      </c>
    </row>
    <row r="40" spans="1:5" x14ac:dyDescent="0.2">
      <c r="A40" s="216" t="s">
        <v>560</v>
      </c>
      <c r="B40" s="204">
        <v>1578</v>
      </c>
      <c r="C40" s="216"/>
      <c r="D40" s="216"/>
      <c r="E40" s="204">
        <f t="shared" si="0"/>
        <v>1578</v>
      </c>
    </row>
    <row r="41" spans="1:5" x14ac:dyDescent="0.2">
      <c r="A41" s="272" t="s">
        <v>676</v>
      </c>
      <c r="B41" s="204">
        <v>340</v>
      </c>
      <c r="C41" s="216"/>
      <c r="D41" s="216"/>
      <c r="E41" s="204">
        <f t="shared" si="0"/>
        <v>340</v>
      </c>
    </row>
    <row r="42" spans="1:5" x14ac:dyDescent="0.2">
      <c r="A42" s="272" t="s">
        <v>677</v>
      </c>
      <c r="B42" s="204">
        <v>4849</v>
      </c>
      <c r="C42" s="216"/>
      <c r="D42" s="216"/>
      <c r="E42" s="204">
        <f t="shared" si="0"/>
        <v>4849</v>
      </c>
    </row>
    <row r="43" spans="1:5" x14ac:dyDescent="0.2">
      <c r="A43" s="31" t="s">
        <v>202</v>
      </c>
      <c r="B43" s="205">
        <f>SUM(B30:B42)</f>
        <v>276447</v>
      </c>
      <c r="C43" s="21"/>
      <c r="D43" s="21"/>
      <c r="E43" s="205">
        <f t="shared" si="0"/>
        <v>276447</v>
      </c>
    </row>
  </sheetData>
  <mergeCells count="16">
    <mergeCell ref="A24:E24"/>
    <mergeCell ref="A26:E26"/>
    <mergeCell ref="A27:E27"/>
    <mergeCell ref="A28:A29"/>
    <mergeCell ref="B28:B29"/>
    <mergeCell ref="C28:C29"/>
    <mergeCell ref="D28:D29"/>
    <mergeCell ref="E28:E29"/>
    <mergeCell ref="A1:E1"/>
    <mergeCell ref="A3:E3"/>
    <mergeCell ref="C4:E4"/>
    <mergeCell ref="A6:A7"/>
    <mergeCell ref="B6:B7"/>
    <mergeCell ref="C6:C7"/>
    <mergeCell ref="D6:D7"/>
    <mergeCell ref="E6:E7"/>
  </mergeCells>
  <pageMargins left="0.25" right="0.25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opLeftCell="A38" workbookViewId="0">
      <selection activeCell="B11" sqref="B11"/>
    </sheetView>
  </sheetViews>
  <sheetFormatPr defaultRowHeight="12.75" x14ac:dyDescent="0.2"/>
  <cols>
    <col min="1" max="1" width="41.42578125" style="278" customWidth="1"/>
    <col min="2" max="2" width="12.7109375" style="278" customWidth="1"/>
    <col min="3" max="3" width="12.140625" style="278" customWidth="1"/>
    <col min="4" max="4" width="11.85546875" style="278" customWidth="1"/>
    <col min="5" max="5" width="13.5703125" style="278" customWidth="1"/>
    <col min="6" max="6" width="10.140625" style="278" customWidth="1"/>
    <col min="7" max="7" width="9.85546875" style="278" customWidth="1"/>
    <col min="8" max="8" width="11.42578125" style="278" customWidth="1"/>
    <col min="9" max="9" width="10.140625" style="278" customWidth="1"/>
    <col min="10" max="11" width="10" style="278" customWidth="1"/>
    <col min="12" max="12" width="9.42578125" style="278" customWidth="1"/>
    <col min="13" max="13" width="10.140625" style="278" customWidth="1"/>
    <col min="14" max="14" width="11.42578125" style="278" customWidth="1"/>
    <col min="15" max="15" width="12.7109375" style="278" customWidth="1"/>
    <col min="16" max="16384" width="9.140625" style="278"/>
  </cols>
  <sheetData>
    <row r="1" spans="1:7" ht="12.75" customHeight="1" x14ac:dyDescent="0.2">
      <c r="A1" s="670" t="s">
        <v>11</v>
      </c>
      <c r="B1" s="670"/>
      <c r="C1" s="670"/>
      <c r="D1" s="670"/>
      <c r="E1" s="670"/>
    </row>
    <row r="2" spans="1:7" ht="18" customHeight="1" x14ac:dyDescent="0.25">
      <c r="A2" s="669" t="s">
        <v>691</v>
      </c>
      <c r="B2" s="669"/>
      <c r="C2" s="669"/>
      <c r="D2" s="669"/>
      <c r="E2" s="669"/>
      <c r="F2" s="279"/>
      <c r="G2" s="280"/>
    </row>
    <row r="3" spans="1:7" ht="15" customHeight="1" x14ac:dyDescent="0.25">
      <c r="A3" s="671" t="s">
        <v>3</v>
      </c>
      <c r="B3" s="671"/>
      <c r="C3" s="671"/>
      <c r="D3" s="671"/>
      <c r="E3" s="671"/>
      <c r="F3" s="279"/>
      <c r="G3" s="281"/>
    </row>
    <row r="4" spans="1:7" ht="15" customHeight="1" x14ac:dyDescent="0.2">
      <c r="A4" s="672" t="s">
        <v>49</v>
      </c>
      <c r="B4" s="672" t="s">
        <v>10</v>
      </c>
      <c r="C4" s="673" t="s">
        <v>113</v>
      </c>
      <c r="D4" s="673" t="s">
        <v>84</v>
      </c>
      <c r="E4" s="672" t="s">
        <v>74</v>
      </c>
    </row>
    <row r="5" spans="1:7" ht="10.5" customHeight="1" x14ac:dyDescent="0.2">
      <c r="A5" s="672"/>
      <c r="B5" s="672"/>
      <c r="C5" s="673"/>
      <c r="D5" s="673"/>
      <c r="E5" s="672"/>
    </row>
    <row r="6" spans="1:7" ht="13.5" customHeight="1" x14ac:dyDescent="0.2">
      <c r="A6" s="282" t="s">
        <v>207</v>
      </c>
      <c r="B6" s="283">
        <f t="shared" ref="B6:D6" si="0">SUM(B7:B11)</f>
        <v>1196848</v>
      </c>
      <c r="C6" s="283">
        <f t="shared" si="0"/>
        <v>2243759</v>
      </c>
      <c r="D6" s="283">
        <f t="shared" si="0"/>
        <v>507954</v>
      </c>
      <c r="E6" s="283">
        <f>SUM(B6:D6)</f>
        <v>3948561</v>
      </c>
    </row>
    <row r="7" spans="1:7" ht="13.5" customHeight="1" x14ac:dyDescent="0.2">
      <c r="A7" s="276" t="s">
        <v>137</v>
      </c>
      <c r="B7" s="284">
        <f>SUM('3.1 ÖNKORMÁNYZAT'!AU5)</f>
        <v>1910</v>
      </c>
      <c r="C7" s="284">
        <v>968331</v>
      </c>
      <c r="D7" s="120">
        <v>290665</v>
      </c>
      <c r="E7" s="283">
        <f t="shared" ref="E7:E17" si="1">SUM(B7:D7)</f>
        <v>1260906</v>
      </c>
    </row>
    <row r="8" spans="1:7" ht="13.5" customHeight="1" x14ac:dyDescent="0.2">
      <c r="A8" s="277" t="s">
        <v>144</v>
      </c>
      <c r="B8" s="284">
        <f>SUM('3.1 ÖNKORMÁNYZAT'!AU6)</f>
        <v>4502</v>
      </c>
      <c r="C8" s="284">
        <v>234347</v>
      </c>
      <c r="D8" s="120">
        <v>76647</v>
      </c>
      <c r="E8" s="283">
        <f t="shared" si="1"/>
        <v>315496</v>
      </c>
    </row>
    <row r="9" spans="1:7" ht="13.5" customHeight="1" x14ac:dyDescent="0.2">
      <c r="A9" s="276" t="s">
        <v>138</v>
      </c>
      <c r="B9" s="284">
        <f>SUM('3.1 ÖNKORMÁNYZAT'!AU7)</f>
        <v>536111</v>
      </c>
      <c r="C9" s="284">
        <v>1041081</v>
      </c>
      <c r="D9" s="120">
        <v>140642</v>
      </c>
      <c r="E9" s="283">
        <f t="shared" si="1"/>
        <v>1717834</v>
      </c>
    </row>
    <row r="10" spans="1:7" ht="13.5" customHeight="1" x14ac:dyDescent="0.2">
      <c r="A10" s="285" t="s">
        <v>139</v>
      </c>
      <c r="B10" s="284">
        <f>SUM('3.1 ÖNKORMÁNYZAT'!AU8)</f>
        <v>10500</v>
      </c>
      <c r="C10" s="71"/>
      <c r="D10" s="120"/>
      <c r="E10" s="283">
        <f t="shared" si="1"/>
        <v>10500</v>
      </c>
    </row>
    <row r="11" spans="1:7" ht="13.5" customHeight="1" x14ac:dyDescent="0.2">
      <c r="A11" s="276" t="s">
        <v>160</v>
      </c>
      <c r="B11" s="284">
        <f>SUM('3.1 ÖNKORMÁNYZAT'!AU9)</f>
        <v>643825</v>
      </c>
      <c r="C11" s="245">
        <f t="shared" ref="C11" si="2">SUM(C12:C17)</f>
        <v>0</v>
      </c>
      <c r="D11" s="245"/>
      <c r="E11" s="283">
        <f t="shared" si="1"/>
        <v>643825</v>
      </c>
    </row>
    <row r="12" spans="1:7" ht="13.5" customHeight="1" x14ac:dyDescent="0.2">
      <c r="A12" s="276" t="s">
        <v>161</v>
      </c>
      <c r="B12" s="284">
        <f>SUM('3.1 ÖNKORMÁNYZAT'!AU10)</f>
        <v>75631</v>
      </c>
      <c r="C12" s="286"/>
      <c r="D12" s="120"/>
      <c r="E12" s="283">
        <f t="shared" si="1"/>
        <v>75631</v>
      </c>
    </row>
    <row r="13" spans="1:7" ht="13.5" customHeight="1" x14ac:dyDescent="0.2">
      <c r="A13" s="287" t="s">
        <v>154</v>
      </c>
      <c r="B13" s="284">
        <f>SUM('3.1 ÖNKORMÁNYZAT'!AU11)</f>
        <v>76360</v>
      </c>
      <c r="C13" s="71"/>
      <c r="D13" s="120"/>
      <c r="E13" s="283">
        <f t="shared" si="1"/>
        <v>76360</v>
      </c>
    </row>
    <row r="14" spans="1:7" ht="13.5" customHeight="1" x14ac:dyDescent="0.2">
      <c r="A14" s="288" t="s">
        <v>159</v>
      </c>
      <c r="B14" s="284">
        <f>SUM('3.1 ÖNKORMÁNYZAT'!AU12)</f>
        <v>98195</v>
      </c>
      <c r="C14" s="71"/>
      <c r="D14" s="120"/>
      <c r="E14" s="283">
        <f t="shared" si="1"/>
        <v>98195</v>
      </c>
    </row>
    <row r="15" spans="1:7" ht="13.5" customHeight="1" x14ac:dyDescent="0.2">
      <c r="A15" s="285" t="s">
        <v>145</v>
      </c>
      <c r="B15" s="284">
        <f>SUM('3.1 ÖNKORMÁNYZAT'!AU13)</f>
        <v>0</v>
      </c>
      <c r="C15" s="71"/>
      <c r="D15" s="120"/>
      <c r="E15" s="283">
        <f t="shared" si="1"/>
        <v>0</v>
      </c>
    </row>
    <row r="16" spans="1:7" ht="13.5" customHeight="1" x14ac:dyDescent="0.2">
      <c r="A16" s="285" t="s">
        <v>205</v>
      </c>
      <c r="B16" s="284">
        <f>SUM('3.1 ÖNKORMÁNYZAT'!AU14)</f>
        <v>372321</v>
      </c>
      <c r="C16" s="71"/>
      <c r="D16" s="120"/>
      <c r="E16" s="283">
        <f t="shared" si="1"/>
        <v>372321</v>
      </c>
    </row>
    <row r="17" spans="1:5" ht="13.5" customHeight="1" x14ac:dyDescent="0.2">
      <c r="A17" s="285" t="s">
        <v>206</v>
      </c>
      <c r="B17" s="284">
        <f>SUM('3.1 ÖNKORMÁNYZAT'!AU15)</f>
        <v>21318</v>
      </c>
      <c r="C17" s="71"/>
      <c r="D17" s="120"/>
      <c r="E17" s="283">
        <f t="shared" si="1"/>
        <v>21318</v>
      </c>
    </row>
    <row r="18" spans="1:5" ht="13.5" customHeight="1" x14ac:dyDescent="0.2">
      <c r="A18" s="277"/>
      <c r="B18" s="289"/>
      <c r="C18" s="290"/>
      <c r="D18" s="283"/>
      <c r="E18" s="289"/>
    </row>
    <row r="19" spans="1:5" ht="13.5" customHeight="1" x14ac:dyDescent="0.2">
      <c r="A19" s="290" t="s">
        <v>208</v>
      </c>
      <c r="B19" s="291">
        <f t="shared" ref="B19:D19" si="3">SUM(B20:B22)</f>
        <v>853527</v>
      </c>
      <c r="C19" s="291">
        <f t="shared" si="3"/>
        <v>0</v>
      </c>
      <c r="D19" s="291">
        <f t="shared" si="3"/>
        <v>0</v>
      </c>
      <c r="E19" s="291">
        <f>SUM(B19:D19)</f>
        <v>853527</v>
      </c>
    </row>
    <row r="20" spans="1:5" x14ac:dyDescent="0.2">
      <c r="A20" s="276" t="s">
        <v>146</v>
      </c>
      <c r="B20" s="289">
        <f>SUM('3.1 ÖNKORMÁNYZAT'!AU18)</f>
        <v>753581</v>
      </c>
      <c r="C20" s="290"/>
      <c r="D20" s="283"/>
      <c r="E20" s="291">
        <f t="shared" ref="E20:E26" si="4">SUM(B20:D20)</f>
        <v>753581</v>
      </c>
    </row>
    <row r="21" spans="1:5" ht="13.5" customHeight="1" x14ac:dyDescent="0.2">
      <c r="A21" s="276" t="s">
        <v>147</v>
      </c>
      <c r="B21" s="289">
        <f>SUM('3.1 ÖNKORMÁNYZAT'!AU19)</f>
        <v>2946</v>
      </c>
      <c r="C21" s="290"/>
      <c r="D21" s="283"/>
      <c r="E21" s="291">
        <f t="shared" si="4"/>
        <v>2946</v>
      </c>
    </row>
    <row r="22" spans="1:5" ht="13.5" customHeight="1" x14ac:dyDescent="0.2">
      <c r="A22" s="276" t="s">
        <v>162</v>
      </c>
      <c r="B22" s="289">
        <f>SUM('3.1 ÖNKORMÁNYZAT'!AU20)</f>
        <v>97000</v>
      </c>
      <c r="C22" s="291">
        <f t="shared" ref="C22:D22" si="5">SUM(C23:C26)</f>
        <v>0</v>
      </c>
      <c r="D22" s="291">
        <f t="shared" si="5"/>
        <v>0</v>
      </c>
      <c r="E22" s="291">
        <f t="shared" si="4"/>
        <v>97000</v>
      </c>
    </row>
    <row r="23" spans="1:5" ht="13.5" customHeight="1" x14ac:dyDescent="0.2">
      <c r="A23" s="276" t="s">
        <v>149</v>
      </c>
      <c r="B23" s="289">
        <f>SUM('3.1 ÖNKORMÁNYZAT'!AU21)</f>
        <v>50000</v>
      </c>
      <c r="C23" s="290"/>
      <c r="D23" s="283"/>
      <c r="E23" s="291">
        <f t="shared" si="4"/>
        <v>50000</v>
      </c>
    </row>
    <row r="24" spans="1:5" ht="13.5" customHeight="1" x14ac:dyDescent="0.2">
      <c r="A24" s="287" t="s">
        <v>141</v>
      </c>
      <c r="B24" s="289">
        <f>SUM('3.1 ÖNKORMÁNYZAT'!AU22)</f>
        <v>47000</v>
      </c>
      <c r="C24" s="290"/>
      <c r="D24" s="283"/>
      <c r="E24" s="291">
        <f t="shared" si="4"/>
        <v>47000</v>
      </c>
    </row>
    <row r="25" spans="1:5" ht="13.5" customHeight="1" x14ac:dyDescent="0.2">
      <c r="A25" s="277" t="s">
        <v>150</v>
      </c>
      <c r="B25" s="289">
        <f>SUM('3.1 ÖNKORMÁNYZAT'!AU23)</f>
        <v>0</v>
      </c>
      <c r="C25" s="290"/>
      <c r="D25" s="283"/>
      <c r="E25" s="291">
        <f t="shared" si="4"/>
        <v>0</v>
      </c>
    </row>
    <row r="26" spans="1:5" ht="13.5" customHeight="1" x14ac:dyDescent="0.2">
      <c r="A26" s="287" t="s">
        <v>151</v>
      </c>
      <c r="B26" s="289">
        <f>SUM('3.1 ÖNKORMÁNYZAT'!AU24)</f>
        <v>0</v>
      </c>
      <c r="C26" s="290"/>
      <c r="D26" s="283"/>
      <c r="E26" s="291">
        <f t="shared" si="4"/>
        <v>0</v>
      </c>
    </row>
    <row r="27" spans="1:5" ht="13.5" customHeight="1" x14ac:dyDescent="0.2">
      <c r="A27" s="292"/>
      <c r="B27" s="289"/>
      <c r="C27" s="290"/>
      <c r="D27" s="283"/>
      <c r="E27" s="289"/>
    </row>
    <row r="28" spans="1:5" ht="13.5" customHeight="1" x14ac:dyDescent="0.2">
      <c r="A28" s="293" t="s">
        <v>210</v>
      </c>
      <c r="B28" s="289">
        <f>SUM(B29:B30)</f>
        <v>0</v>
      </c>
      <c r="C28" s="291">
        <f t="shared" ref="C28:D28" si="6">SUM(C29:C30)</f>
        <v>0</v>
      </c>
      <c r="D28" s="291">
        <f t="shared" si="6"/>
        <v>0</v>
      </c>
      <c r="E28" s="291">
        <f>SUM(B28:D28)</f>
        <v>0</v>
      </c>
    </row>
    <row r="29" spans="1:5" ht="13.5" customHeight="1" x14ac:dyDescent="0.2">
      <c r="A29" s="294" t="s">
        <v>142</v>
      </c>
      <c r="B29" s="289">
        <f>SUM('3.1 ÖNKORMÁNYZAT'!AU27)</f>
        <v>0</v>
      </c>
      <c r="C29" s="290"/>
      <c r="D29" s="283"/>
      <c r="E29" s="291">
        <f t="shared" ref="E29:E30" si="7">SUM(B29:D29)</f>
        <v>0</v>
      </c>
    </row>
    <row r="30" spans="1:5" ht="13.5" customHeight="1" x14ac:dyDescent="0.2">
      <c r="A30" s="294" t="s">
        <v>143</v>
      </c>
      <c r="B30" s="289">
        <f>SUM('3.1 ÖNKORMÁNYZAT'!AU28)</f>
        <v>0</v>
      </c>
      <c r="C30" s="290"/>
      <c r="D30" s="283"/>
      <c r="E30" s="291">
        <f t="shared" si="7"/>
        <v>0</v>
      </c>
    </row>
    <row r="31" spans="1:5" ht="13.5" customHeight="1" x14ac:dyDescent="0.2">
      <c r="A31" s="295"/>
      <c r="B31" s="289"/>
      <c r="C31" s="290"/>
      <c r="D31" s="283"/>
      <c r="E31" s="289"/>
    </row>
    <row r="32" spans="1:5" ht="13.5" customHeight="1" x14ac:dyDescent="0.2">
      <c r="A32" s="290" t="s">
        <v>209</v>
      </c>
      <c r="B32" s="291">
        <f t="shared" ref="B32:D32" si="8">SUM(B33:B34)</f>
        <v>467869</v>
      </c>
      <c r="C32" s="291">
        <f t="shared" si="8"/>
        <v>0</v>
      </c>
      <c r="D32" s="291">
        <f t="shared" si="8"/>
        <v>0</v>
      </c>
      <c r="E32" s="291">
        <f>SUM(B32:D32)</f>
        <v>467869</v>
      </c>
    </row>
    <row r="33" spans="1:5" ht="13.5" customHeight="1" x14ac:dyDescent="0.2">
      <c r="A33" s="71" t="s">
        <v>165</v>
      </c>
      <c r="B33" s="289">
        <f>SUM('3.1 ÖNKORMÁNYZAT'!AU31)</f>
        <v>467869</v>
      </c>
      <c r="C33" s="290"/>
      <c r="D33" s="283"/>
      <c r="E33" s="291">
        <f t="shared" ref="E33:E34" si="9">SUM(B33:D33)</f>
        <v>467869</v>
      </c>
    </row>
    <row r="34" spans="1:5" ht="13.5" customHeight="1" x14ac:dyDescent="0.2">
      <c r="A34" s="71" t="s">
        <v>166</v>
      </c>
      <c r="B34" s="289">
        <f>SUM('3.1 ÖNKORMÁNYZAT'!AU32)</f>
        <v>0</v>
      </c>
      <c r="C34" s="290"/>
      <c r="D34" s="283"/>
      <c r="E34" s="291">
        <f t="shared" si="9"/>
        <v>0</v>
      </c>
    </row>
    <row r="35" spans="1:5" ht="13.5" customHeight="1" x14ac:dyDescent="0.2">
      <c r="A35" s="296"/>
      <c r="B35" s="289"/>
      <c r="C35" s="297"/>
      <c r="D35" s="283"/>
      <c r="E35" s="289"/>
    </row>
    <row r="36" spans="1:5" ht="13.5" customHeight="1" x14ac:dyDescent="0.2">
      <c r="A36" s="298" t="s">
        <v>211</v>
      </c>
      <c r="B36" s="289">
        <f>SUM(B6+B19+B28+B32)</f>
        <v>2518244</v>
      </c>
      <c r="C36" s="289">
        <f>SUM(C6+C19+C28+C32)</f>
        <v>2243759</v>
      </c>
      <c r="D36" s="289">
        <f>SUM(D6+D19+D28+D32)</f>
        <v>507954</v>
      </c>
      <c r="E36" s="289">
        <f>SUM(B36:D36)</f>
        <v>5269957</v>
      </c>
    </row>
    <row r="37" spans="1:5" ht="13.5" customHeight="1" x14ac:dyDescent="0.2">
      <c r="A37" s="299"/>
      <c r="B37" s="289"/>
      <c r="C37" s="290"/>
      <c r="D37" s="283"/>
      <c r="E37" s="289"/>
    </row>
    <row r="38" spans="1:5" ht="13.5" customHeight="1" x14ac:dyDescent="0.2">
      <c r="A38" s="298" t="s">
        <v>248</v>
      </c>
      <c r="B38" s="289">
        <f>SUM(B43+B42+B39)</f>
        <v>984474</v>
      </c>
      <c r="C38" s="290"/>
      <c r="D38" s="283"/>
      <c r="E38" s="289">
        <f>SUM(B38:D38)</f>
        <v>984474</v>
      </c>
    </row>
    <row r="39" spans="1:5" ht="13.5" customHeight="1" x14ac:dyDescent="0.2">
      <c r="A39" s="299" t="s">
        <v>241</v>
      </c>
      <c r="B39" s="291">
        <f t="shared" ref="B39" si="10">SUM(B40:B41)</f>
        <v>0</v>
      </c>
      <c r="C39" s="291"/>
      <c r="D39" s="291"/>
      <c r="E39" s="289">
        <f t="shared" ref="E39:E51" si="11">SUM(B39:D39)</f>
        <v>0</v>
      </c>
    </row>
    <row r="40" spans="1:5" ht="13.5" customHeight="1" x14ac:dyDescent="0.2">
      <c r="A40" s="299" t="s">
        <v>242</v>
      </c>
      <c r="B40" s="289">
        <f>SUM('3.1 ÖNKORMÁNYZAT'!AU37)</f>
        <v>0</v>
      </c>
      <c r="C40" s="290"/>
      <c r="D40" s="283"/>
      <c r="E40" s="289">
        <f t="shared" si="11"/>
        <v>0</v>
      </c>
    </row>
    <row r="41" spans="1:5" ht="13.5" customHeight="1" x14ac:dyDescent="0.2">
      <c r="A41" s="299" t="s">
        <v>243</v>
      </c>
      <c r="B41" s="289">
        <f>SUM('3.1 ÖNKORMÁNYZAT'!AU38)</f>
        <v>0</v>
      </c>
      <c r="C41" s="290"/>
      <c r="D41" s="283"/>
      <c r="E41" s="289">
        <f t="shared" si="11"/>
        <v>0</v>
      </c>
    </row>
    <row r="42" spans="1:5" ht="13.5" customHeight="1" x14ac:dyDescent="0.2">
      <c r="A42" s="71" t="s">
        <v>222</v>
      </c>
      <c r="B42" s="289">
        <f>SUM('3.1 ÖNKORMÁNYZAT'!AU39)</f>
        <v>0</v>
      </c>
      <c r="C42" s="290"/>
      <c r="D42" s="283"/>
      <c r="E42" s="289">
        <f t="shared" si="11"/>
        <v>0</v>
      </c>
    </row>
    <row r="43" spans="1:5" ht="13.5" customHeight="1" x14ac:dyDescent="0.2">
      <c r="A43" s="102" t="s">
        <v>249</v>
      </c>
      <c r="B43" s="289">
        <f>SUM('3.1 ÖNKORMÁNYZAT'!AU41)</f>
        <v>984474</v>
      </c>
      <c r="C43" s="290"/>
      <c r="D43" s="283"/>
      <c r="E43" s="289">
        <f t="shared" si="11"/>
        <v>984474</v>
      </c>
    </row>
    <row r="44" spans="1:5" ht="13.5" customHeight="1" x14ac:dyDescent="0.2">
      <c r="A44" s="102" t="s">
        <v>63</v>
      </c>
      <c r="B44" s="289">
        <f>SUM('3.1 ÖNKORMÁNYZAT'!AU42)</f>
        <v>599679</v>
      </c>
      <c r="C44" s="290"/>
      <c r="D44" s="283"/>
      <c r="E44" s="289">
        <f t="shared" si="11"/>
        <v>599679</v>
      </c>
    </row>
    <row r="45" spans="1:5" ht="13.5" customHeight="1" x14ac:dyDescent="0.2">
      <c r="A45" s="71" t="s">
        <v>244</v>
      </c>
      <c r="B45" s="289">
        <f>SUM('3.1 ÖNKORMÁNYZAT'!AU43)</f>
        <v>549679</v>
      </c>
      <c r="C45" s="290"/>
      <c r="D45" s="283"/>
      <c r="E45" s="289">
        <f t="shared" si="11"/>
        <v>549679</v>
      </c>
    </row>
    <row r="46" spans="1:5" ht="13.5" customHeight="1" x14ac:dyDescent="0.2">
      <c r="A46" s="71" t="s">
        <v>245</v>
      </c>
      <c r="B46" s="289">
        <f>SUM('3.1 ÖNKORMÁNYZAT'!AU44)</f>
        <v>50000</v>
      </c>
      <c r="C46" s="290"/>
      <c r="D46" s="283"/>
      <c r="E46" s="289">
        <f t="shared" si="11"/>
        <v>50000</v>
      </c>
    </row>
    <row r="47" spans="1:5" ht="13.5" customHeight="1" x14ac:dyDescent="0.2">
      <c r="A47" s="71" t="s">
        <v>64</v>
      </c>
      <c r="B47" s="289">
        <f>SUM('3.1 ÖNKORMÁNYZAT'!AU45)</f>
        <v>384795</v>
      </c>
      <c r="C47" s="290"/>
      <c r="D47" s="283"/>
      <c r="E47" s="289">
        <f t="shared" si="11"/>
        <v>384795</v>
      </c>
    </row>
    <row r="48" spans="1:5" ht="13.5" customHeight="1" x14ac:dyDescent="0.2">
      <c r="A48" s="71" t="s">
        <v>246</v>
      </c>
      <c r="B48" s="289">
        <f>SUM('3.1 ÖNKORMÁNYZAT'!AU46)</f>
        <v>384795</v>
      </c>
      <c r="C48" s="290"/>
      <c r="D48" s="283"/>
      <c r="E48" s="289">
        <f t="shared" si="11"/>
        <v>384795</v>
      </c>
    </row>
    <row r="49" spans="1:5" ht="13.5" customHeight="1" x14ac:dyDescent="0.2">
      <c r="A49" s="71" t="s">
        <v>247</v>
      </c>
      <c r="B49" s="289">
        <f>SUM('3.1 ÖNKORMÁNYZAT'!AU47)</f>
        <v>0</v>
      </c>
      <c r="C49" s="290"/>
      <c r="D49" s="283"/>
      <c r="E49" s="289">
        <f t="shared" si="11"/>
        <v>0</v>
      </c>
    </row>
    <row r="50" spans="1:5" ht="15" customHeight="1" x14ac:dyDescent="0.2">
      <c r="A50" s="300" t="s">
        <v>214</v>
      </c>
      <c r="B50" s="301">
        <f t="shared" ref="B50:D50" si="12">SUM(B6,B19,B28,B32,B38)</f>
        <v>3502718</v>
      </c>
      <c r="C50" s="301">
        <f t="shared" si="12"/>
        <v>2243759</v>
      </c>
      <c r="D50" s="301">
        <f t="shared" si="12"/>
        <v>507954</v>
      </c>
      <c r="E50" s="289">
        <f t="shared" si="11"/>
        <v>6254431</v>
      </c>
    </row>
    <row r="51" spans="1:5" ht="24.75" customHeight="1" x14ac:dyDescent="0.2">
      <c r="A51" s="302" t="s">
        <v>65</v>
      </c>
      <c r="B51" s="289">
        <f>SUM('[3]3.2 ÖNKORMÁNYZAT'!AT49)</f>
        <v>1838076</v>
      </c>
      <c r="C51" s="303" t="s">
        <v>135</v>
      </c>
      <c r="D51" s="303" t="s">
        <v>135</v>
      </c>
      <c r="E51" s="289">
        <f t="shared" si="11"/>
        <v>1838076</v>
      </c>
    </row>
    <row r="52" spans="1:5" ht="22.5" customHeight="1" x14ac:dyDescent="0.2">
      <c r="B52" s="325">
        <f>SUM(B50:B51)</f>
        <v>5340794</v>
      </c>
      <c r="C52" s="325"/>
      <c r="D52" s="325"/>
      <c r="E52" s="325"/>
    </row>
  </sheetData>
  <mergeCells count="8">
    <mergeCell ref="A2:E2"/>
    <mergeCell ref="A1:E1"/>
    <mergeCell ref="A3:E3"/>
    <mergeCell ref="A4:A5"/>
    <mergeCell ref="D4:D5"/>
    <mergeCell ref="E4:E5"/>
    <mergeCell ref="C4:C5"/>
    <mergeCell ref="B4:B5"/>
  </mergeCells>
  <phoneticPr fontId="0" type="noConversion"/>
  <pageMargins left="0.62992125984251968" right="0.39370078740157483" top="0.55118110236220474" bottom="0.62992125984251968" header="0.51181102362204722" footer="0.51181102362204722"/>
  <pageSetup paperSize="9" orientation="portrait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X56"/>
  <sheetViews>
    <sheetView zoomScale="85" zoomScaleNormal="85" workbookViewId="0">
      <pane xSplit="1" ySplit="3" topLeftCell="B39" activePane="bottomRight" state="frozen"/>
      <selection pane="topRight" activeCell="B1" sqref="B1"/>
      <selection pane="bottomLeft" activeCell="A4" sqref="A4"/>
      <selection pane="bottomRight" activeCell="R54" sqref="R54:R57"/>
    </sheetView>
  </sheetViews>
  <sheetFormatPr defaultRowHeight="12.75" x14ac:dyDescent="0.2"/>
  <cols>
    <col min="1" max="1" width="39.85546875" style="61" customWidth="1"/>
    <col min="2" max="24" width="9.7109375" customWidth="1"/>
    <col min="25" max="25" width="9.7109375" style="247" customWidth="1"/>
    <col min="26" max="42" width="9.7109375" customWidth="1"/>
    <col min="43" max="43" width="9.7109375" style="247" customWidth="1"/>
    <col min="44" max="47" width="9.7109375" customWidth="1"/>
    <col min="48" max="48" width="11.140625" customWidth="1"/>
    <col min="49" max="49" width="10.42578125" customWidth="1"/>
    <col min="50" max="50" width="10.7109375" customWidth="1"/>
    <col min="51" max="51" width="9" customWidth="1"/>
    <col min="52" max="52" width="9.5703125" customWidth="1"/>
    <col min="53" max="53" width="10.85546875" customWidth="1"/>
    <col min="54" max="54" width="13.140625" customWidth="1"/>
  </cols>
  <sheetData>
    <row r="1" spans="1:47" x14ac:dyDescent="0.2">
      <c r="A1" s="626" t="s">
        <v>49</v>
      </c>
      <c r="B1" s="675" t="s">
        <v>339</v>
      </c>
      <c r="C1" s="676"/>
      <c r="D1" s="676"/>
      <c r="E1" s="676"/>
      <c r="F1" s="676"/>
      <c r="G1" s="676"/>
      <c r="H1" s="676"/>
      <c r="I1" s="676"/>
      <c r="J1" s="676"/>
      <c r="K1" s="676"/>
      <c r="L1" s="676"/>
      <c r="M1" s="676"/>
      <c r="N1" s="676"/>
      <c r="O1" s="676"/>
      <c r="P1" s="676"/>
      <c r="Q1" s="676"/>
      <c r="R1" s="676"/>
      <c r="S1" s="676"/>
      <c r="T1" s="676"/>
      <c r="U1" s="676"/>
      <c r="V1" s="676"/>
      <c r="W1" s="676"/>
      <c r="X1" s="676"/>
      <c r="Y1" s="676"/>
      <c r="Z1" s="676"/>
      <c r="AA1" s="676"/>
      <c r="AB1" s="676"/>
      <c r="AC1" s="676"/>
      <c r="AD1" s="676"/>
      <c r="AE1" s="676"/>
      <c r="AF1" s="676"/>
      <c r="AG1" s="676"/>
      <c r="AH1" s="676"/>
      <c r="AI1" s="676"/>
      <c r="AJ1" s="676"/>
      <c r="AK1" s="676"/>
      <c r="AL1" s="676"/>
      <c r="AM1" s="676"/>
      <c r="AN1" s="676"/>
      <c r="AO1" s="676"/>
      <c r="AP1" s="676"/>
      <c r="AQ1" s="676"/>
      <c r="AR1" s="676"/>
      <c r="AS1" s="676"/>
      <c r="AT1" s="676"/>
      <c r="AU1" s="677"/>
    </row>
    <row r="2" spans="1:47" ht="17.25" customHeight="1" x14ac:dyDescent="0.2">
      <c r="A2" s="674"/>
      <c r="B2" s="76" t="s">
        <v>253</v>
      </c>
      <c r="C2" s="76" t="s">
        <v>254</v>
      </c>
      <c r="D2" s="76" t="s">
        <v>255</v>
      </c>
      <c r="E2" s="76" t="s">
        <v>256</v>
      </c>
      <c r="F2" s="76" t="s">
        <v>257</v>
      </c>
      <c r="G2" s="76" t="s">
        <v>258</v>
      </c>
      <c r="H2" s="76" t="s">
        <v>373</v>
      </c>
      <c r="I2" s="76" t="s">
        <v>259</v>
      </c>
      <c r="J2" s="76" t="s">
        <v>260</v>
      </c>
      <c r="K2" s="76" t="s">
        <v>263</v>
      </c>
      <c r="L2" s="76" t="s">
        <v>264</v>
      </c>
      <c r="M2" s="76" t="s">
        <v>267</v>
      </c>
      <c r="N2" s="76" t="s">
        <v>268</v>
      </c>
      <c r="O2" s="76" t="s">
        <v>269</v>
      </c>
      <c r="P2" s="76" t="s">
        <v>270</v>
      </c>
      <c r="Q2" s="76" t="s">
        <v>271</v>
      </c>
      <c r="R2" s="76" t="s">
        <v>272</v>
      </c>
      <c r="S2" s="76" t="s">
        <v>273</v>
      </c>
      <c r="T2" s="76" t="s">
        <v>274</v>
      </c>
      <c r="U2" s="76" t="s">
        <v>275</v>
      </c>
      <c r="V2" s="76" t="s">
        <v>277</v>
      </c>
      <c r="W2" s="76" t="s">
        <v>368</v>
      </c>
      <c r="X2" s="76" t="s">
        <v>336</v>
      </c>
      <c r="Y2" s="76" t="s">
        <v>978</v>
      </c>
      <c r="Z2" s="76" t="s">
        <v>278</v>
      </c>
      <c r="AA2" s="76" t="s">
        <v>279</v>
      </c>
      <c r="AB2" s="76" t="s">
        <v>280</v>
      </c>
      <c r="AC2" s="76" t="s">
        <v>281</v>
      </c>
      <c r="AD2" s="76" t="s">
        <v>282</v>
      </c>
      <c r="AE2" s="76" t="s">
        <v>283</v>
      </c>
      <c r="AF2" s="76" t="s">
        <v>284</v>
      </c>
      <c r="AG2" s="76" t="s">
        <v>285</v>
      </c>
      <c r="AH2" s="76" t="s">
        <v>286</v>
      </c>
      <c r="AI2" s="76" t="s">
        <v>287</v>
      </c>
      <c r="AJ2" s="76" t="s">
        <v>288</v>
      </c>
      <c r="AK2" s="76" t="s">
        <v>289</v>
      </c>
      <c r="AL2" s="76" t="s">
        <v>290</v>
      </c>
      <c r="AM2" s="76" t="s">
        <v>291</v>
      </c>
      <c r="AN2" s="76" t="s">
        <v>292</v>
      </c>
      <c r="AO2" s="76" t="s">
        <v>293</v>
      </c>
      <c r="AP2" s="76" t="s">
        <v>294</v>
      </c>
      <c r="AQ2" s="76" t="s">
        <v>642</v>
      </c>
      <c r="AR2" s="76" t="s">
        <v>295</v>
      </c>
      <c r="AS2" s="76" t="s">
        <v>296</v>
      </c>
      <c r="AT2" s="23" t="s">
        <v>297</v>
      </c>
      <c r="AU2" s="626" t="s">
        <v>68</v>
      </c>
    </row>
    <row r="3" spans="1:47" ht="67.5" customHeight="1" x14ac:dyDescent="0.2">
      <c r="A3" s="627"/>
      <c r="B3" s="72" t="s">
        <v>252</v>
      </c>
      <c r="C3" s="72" t="s">
        <v>298</v>
      </c>
      <c r="D3" s="72" t="s">
        <v>298</v>
      </c>
      <c r="E3" s="72" t="s">
        <v>299</v>
      </c>
      <c r="F3" s="72" t="s">
        <v>300</v>
      </c>
      <c r="G3" s="72" t="s">
        <v>301</v>
      </c>
      <c r="H3" s="146" t="s">
        <v>374</v>
      </c>
      <c r="I3" s="72" t="s">
        <v>302</v>
      </c>
      <c r="J3" s="72" t="s">
        <v>303</v>
      </c>
      <c r="K3" s="147" t="s">
        <v>306</v>
      </c>
      <c r="L3" s="146" t="s">
        <v>306</v>
      </c>
      <c r="M3" s="72" t="s">
        <v>309</v>
      </c>
      <c r="N3" s="72" t="s">
        <v>310</v>
      </c>
      <c r="O3" s="72" t="s">
        <v>311</v>
      </c>
      <c r="P3" s="72" t="s">
        <v>312</v>
      </c>
      <c r="Q3" s="72" t="s">
        <v>313</v>
      </c>
      <c r="R3" s="72" t="s">
        <v>314</v>
      </c>
      <c r="S3" s="72" t="s">
        <v>338</v>
      </c>
      <c r="T3" s="72" t="s">
        <v>315</v>
      </c>
      <c r="U3" s="72" t="s">
        <v>315</v>
      </c>
      <c r="V3" s="72" t="s">
        <v>316</v>
      </c>
      <c r="W3" s="127" t="s">
        <v>369</v>
      </c>
      <c r="X3" s="72" t="s">
        <v>337</v>
      </c>
      <c r="Y3" s="531" t="s">
        <v>979</v>
      </c>
      <c r="Z3" s="72" t="s">
        <v>317</v>
      </c>
      <c r="AA3" s="72" t="s">
        <v>318</v>
      </c>
      <c r="AB3" s="72" t="s">
        <v>319</v>
      </c>
      <c r="AC3" s="72" t="s">
        <v>320</v>
      </c>
      <c r="AD3" s="72" t="s">
        <v>321</v>
      </c>
      <c r="AE3" s="72" t="s">
        <v>322</v>
      </c>
      <c r="AF3" s="72" t="s">
        <v>323</v>
      </c>
      <c r="AG3" s="72" t="s">
        <v>324</v>
      </c>
      <c r="AH3" s="72" t="s">
        <v>325</v>
      </c>
      <c r="AI3" s="72" t="s">
        <v>372</v>
      </c>
      <c r="AJ3" s="72" t="s">
        <v>326</v>
      </c>
      <c r="AK3" s="72" t="s">
        <v>327</v>
      </c>
      <c r="AL3" s="72" t="s">
        <v>328</v>
      </c>
      <c r="AM3" s="72" t="s">
        <v>329</v>
      </c>
      <c r="AN3" s="72" t="s">
        <v>330</v>
      </c>
      <c r="AO3" s="72" t="s">
        <v>331</v>
      </c>
      <c r="AP3" s="72" t="s">
        <v>332</v>
      </c>
      <c r="AQ3" s="531" t="s">
        <v>980</v>
      </c>
      <c r="AR3" s="72" t="s">
        <v>333</v>
      </c>
      <c r="AS3" s="72" t="s">
        <v>334</v>
      </c>
      <c r="AT3" s="72" t="s">
        <v>335</v>
      </c>
      <c r="AU3" s="627"/>
    </row>
    <row r="4" spans="1:47" ht="13.5" customHeight="1" x14ac:dyDescent="0.2">
      <c r="A4" s="37" t="s">
        <v>207</v>
      </c>
      <c r="B4" s="90">
        <f>SUM(B5:B9)</f>
        <v>6350</v>
      </c>
      <c r="C4" s="90">
        <f t="shared" ref="C4:AT4" si="0">SUM(C5:C9)</f>
        <v>12764</v>
      </c>
      <c r="D4" s="90">
        <f t="shared" si="0"/>
        <v>0</v>
      </c>
      <c r="E4" s="90">
        <f t="shared" si="0"/>
        <v>0</v>
      </c>
      <c r="F4" s="90">
        <f t="shared" si="0"/>
        <v>29589</v>
      </c>
      <c r="G4" s="90">
        <f t="shared" si="0"/>
        <v>49602</v>
      </c>
      <c r="H4" s="90">
        <f t="shared" ref="H4" si="1">SUM(H5:H9)</f>
        <v>33552</v>
      </c>
      <c r="I4" s="90">
        <f t="shared" si="0"/>
        <v>8255</v>
      </c>
      <c r="J4" s="90">
        <f t="shared" si="0"/>
        <v>6160</v>
      </c>
      <c r="K4" s="90">
        <f t="shared" ref="K4" si="2">SUM(K5:K9)</f>
        <v>1270</v>
      </c>
      <c r="L4" s="90">
        <f t="shared" si="0"/>
        <v>14800</v>
      </c>
      <c r="M4" s="90">
        <f t="shared" si="0"/>
        <v>159475</v>
      </c>
      <c r="N4" s="90">
        <f t="shared" si="0"/>
        <v>1905</v>
      </c>
      <c r="O4" s="90">
        <f t="shared" si="0"/>
        <v>5004</v>
      </c>
      <c r="P4" s="90">
        <f t="shared" si="0"/>
        <v>96891</v>
      </c>
      <c r="Q4" s="90">
        <f t="shared" si="0"/>
        <v>72505</v>
      </c>
      <c r="R4" s="90">
        <f t="shared" si="0"/>
        <v>418639</v>
      </c>
      <c r="S4" s="90">
        <f t="shared" si="0"/>
        <v>78711</v>
      </c>
      <c r="T4" s="90">
        <f t="shared" si="0"/>
        <v>762</v>
      </c>
      <c r="U4" s="90">
        <f t="shared" si="0"/>
        <v>1000</v>
      </c>
      <c r="V4" s="90">
        <f t="shared" si="0"/>
        <v>5060</v>
      </c>
      <c r="W4" s="90">
        <f t="shared" si="0"/>
        <v>0</v>
      </c>
      <c r="X4" s="90">
        <f t="shared" si="0"/>
        <v>6289</v>
      </c>
      <c r="Y4" s="90">
        <f t="shared" si="0"/>
        <v>1650</v>
      </c>
      <c r="Z4" s="90">
        <f t="shared" si="0"/>
        <v>14950</v>
      </c>
      <c r="AA4" s="90">
        <f t="shared" si="0"/>
        <v>855</v>
      </c>
      <c r="AB4" s="90">
        <f t="shared" si="0"/>
        <v>13038</v>
      </c>
      <c r="AC4" s="90">
        <f t="shared" si="0"/>
        <v>3597</v>
      </c>
      <c r="AD4" s="90">
        <f t="shared" si="0"/>
        <v>38905</v>
      </c>
      <c r="AE4" s="90">
        <f t="shared" si="0"/>
        <v>150</v>
      </c>
      <c r="AF4" s="90">
        <f t="shared" si="0"/>
        <v>14600</v>
      </c>
      <c r="AG4" s="90">
        <f t="shared" si="0"/>
        <v>110</v>
      </c>
      <c r="AH4" s="90">
        <f t="shared" si="0"/>
        <v>8500</v>
      </c>
      <c r="AI4" s="90">
        <f t="shared" si="0"/>
        <v>510</v>
      </c>
      <c r="AJ4" s="90">
        <f t="shared" si="0"/>
        <v>705</v>
      </c>
      <c r="AK4" s="90">
        <f t="shared" si="0"/>
        <v>6200</v>
      </c>
      <c r="AL4" s="90">
        <f t="shared" si="0"/>
        <v>500</v>
      </c>
      <c r="AM4" s="90">
        <f t="shared" si="0"/>
        <v>4500</v>
      </c>
      <c r="AN4" s="90">
        <f t="shared" si="0"/>
        <v>5000</v>
      </c>
      <c r="AO4" s="90">
        <f t="shared" si="0"/>
        <v>112</v>
      </c>
      <c r="AP4" s="90">
        <f t="shared" si="0"/>
        <v>6000</v>
      </c>
      <c r="AQ4" s="90">
        <f t="shared" si="0"/>
        <v>8975</v>
      </c>
      <c r="AR4" s="90">
        <f t="shared" si="0"/>
        <v>6908</v>
      </c>
      <c r="AS4" s="90">
        <f t="shared" si="0"/>
        <v>3000</v>
      </c>
      <c r="AT4" s="90">
        <f t="shared" si="0"/>
        <v>49500</v>
      </c>
      <c r="AU4" s="90">
        <f t="shared" ref="AU4:AU49" si="3">SUM(B4:AT4)</f>
        <v>1196848</v>
      </c>
    </row>
    <row r="5" spans="1:47" ht="13.5" customHeight="1" x14ac:dyDescent="0.2">
      <c r="A5" s="83" t="s">
        <v>137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>
        <v>200</v>
      </c>
      <c r="O5" s="91">
        <v>300</v>
      </c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>
        <v>1410</v>
      </c>
      <c r="AR5" s="91"/>
      <c r="AS5" s="91"/>
      <c r="AT5" s="91"/>
      <c r="AU5" s="90">
        <f t="shared" si="3"/>
        <v>1910</v>
      </c>
    </row>
    <row r="6" spans="1:47" ht="13.5" customHeight="1" x14ac:dyDescent="0.2">
      <c r="A6" s="86" t="s">
        <v>144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>
        <v>54</v>
      </c>
      <c r="O6" s="91">
        <v>81</v>
      </c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>
        <v>2772</v>
      </c>
      <c r="AC6" s="91">
        <v>765</v>
      </c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>
        <v>830</v>
      </c>
      <c r="AR6" s="91"/>
      <c r="AS6" s="91"/>
      <c r="AT6" s="91"/>
      <c r="AU6" s="90">
        <f t="shared" si="3"/>
        <v>4502</v>
      </c>
    </row>
    <row r="7" spans="1:47" ht="13.5" customHeight="1" x14ac:dyDescent="0.2">
      <c r="A7" s="83" t="s">
        <v>138</v>
      </c>
      <c r="B7" s="91">
        <v>6350</v>
      </c>
      <c r="C7" s="91">
        <v>12764</v>
      </c>
      <c r="D7" s="91"/>
      <c r="E7" s="91"/>
      <c r="F7" s="91">
        <v>29589</v>
      </c>
      <c r="G7" s="91">
        <v>49602</v>
      </c>
      <c r="H7" s="91">
        <v>33552</v>
      </c>
      <c r="I7" s="91">
        <v>8255</v>
      </c>
      <c r="J7" s="91">
        <v>6160</v>
      </c>
      <c r="K7" s="91">
        <v>1270</v>
      </c>
      <c r="L7" s="91"/>
      <c r="M7" s="101">
        <v>159475</v>
      </c>
      <c r="N7" s="91">
        <v>1651</v>
      </c>
      <c r="O7" s="91">
        <v>4623</v>
      </c>
      <c r="P7" s="91">
        <v>96891</v>
      </c>
      <c r="Q7" s="91">
        <v>72505</v>
      </c>
      <c r="R7" s="91">
        <v>25000</v>
      </c>
      <c r="S7" s="91">
        <v>3080</v>
      </c>
      <c r="T7" s="91">
        <v>762</v>
      </c>
      <c r="U7" s="91"/>
      <c r="V7" s="91"/>
      <c r="W7" s="91"/>
      <c r="X7" s="91">
        <v>6289</v>
      </c>
      <c r="Y7" s="91">
        <v>1650</v>
      </c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>
        <v>6735</v>
      </c>
      <c r="AR7" s="91">
        <v>6908</v>
      </c>
      <c r="AS7" s="91">
        <v>3000</v>
      </c>
      <c r="AT7" s="91"/>
      <c r="AU7" s="90">
        <f t="shared" si="3"/>
        <v>536111</v>
      </c>
    </row>
    <row r="8" spans="1:47" ht="13.5" customHeight="1" x14ac:dyDescent="0.2">
      <c r="A8" s="36" t="s">
        <v>139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>
        <v>7000</v>
      </c>
      <c r="AG8" s="91"/>
      <c r="AH8" s="91">
        <v>3500</v>
      </c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0">
        <f t="shared" si="3"/>
        <v>10500</v>
      </c>
    </row>
    <row r="9" spans="1:47" ht="13.5" customHeight="1" x14ac:dyDescent="0.2">
      <c r="A9" s="83" t="s">
        <v>160</v>
      </c>
      <c r="B9" s="91">
        <f>SUM(B10:B15)</f>
        <v>0</v>
      </c>
      <c r="C9" s="91">
        <f t="shared" ref="C9:AT9" si="4">SUM(C10:C15)</f>
        <v>0</v>
      </c>
      <c r="D9" s="91">
        <f t="shared" si="4"/>
        <v>0</v>
      </c>
      <c r="E9" s="91">
        <f t="shared" si="4"/>
        <v>0</v>
      </c>
      <c r="F9" s="91">
        <f t="shared" si="4"/>
        <v>0</v>
      </c>
      <c r="G9" s="91">
        <f t="shared" si="4"/>
        <v>0</v>
      </c>
      <c r="H9" s="91">
        <f t="shared" ref="H9" si="5">SUM(H10:H15)</f>
        <v>0</v>
      </c>
      <c r="I9" s="91">
        <f t="shared" si="4"/>
        <v>0</v>
      </c>
      <c r="J9" s="91">
        <f t="shared" si="4"/>
        <v>0</v>
      </c>
      <c r="K9" s="91">
        <f t="shared" ref="K9" si="6">SUM(K10:K15)</f>
        <v>0</v>
      </c>
      <c r="L9" s="91">
        <f t="shared" si="4"/>
        <v>14800</v>
      </c>
      <c r="M9" s="91">
        <f t="shared" si="4"/>
        <v>0</v>
      </c>
      <c r="N9" s="91">
        <f t="shared" si="4"/>
        <v>0</v>
      </c>
      <c r="O9" s="91">
        <f t="shared" si="4"/>
        <v>0</v>
      </c>
      <c r="P9" s="91">
        <f t="shared" si="4"/>
        <v>0</v>
      </c>
      <c r="Q9" s="91">
        <f t="shared" si="4"/>
        <v>0</v>
      </c>
      <c r="R9" s="91">
        <f t="shared" si="4"/>
        <v>393639</v>
      </c>
      <c r="S9" s="91">
        <f t="shared" si="4"/>
        <v>75631</v>
      </c>
      <c r="T9" s="91">
        <f t="shared" si="4"/>
        <v>0</v>
      </c>
      <c r="U9" s="91">
        <f t="shared" si="4"/>
        <v>1000</v>
      </c>
      <c r="V9" s="91">
        <f t="shared" si="4"/>
        <v>5060</v>
      </c>
      <c r="W9" s="91"/>
      <c r="X9" s="91">
        <f t="shared" si="4"/>
        <v>0</v>
      </c>
      <c r="Y9" s="91">
        <f t="shared" si="4"/>
        <v>0</v>
      </c>
      <c r="Z9" s="91">
        <f t="shared" si="4"/>
        <v>14950</v>
      </c>
      <c r="AA9" s="91">
        <f t="shared" si="4"/>
        <v>855</v>
      </c>
      <c r="AB9" s="91">
        <f t="shared" si="4"/>
        <v>10266</v>
      </c>
      <c r="AC9" s="91">
        <f t="shared" si="4"/>
        <v>2832</v>
      </c>
      <c r="AD9" s="91">
        <f t="shared" si="4"/>
        <v>38905</v>
      </c>
      <c r="AE9" s="91">
        <f t="shared" si="4"/>
        <v>150</v>
      </c>
      <c r="AF9" s="91">
        <f t="shared" si="4"/>
        <v>7600</v>
      </c>
      <c r="AG9" s="91">
        <f t="shared" si="4"/>
        <v>110</v>
      </c>
      <c r="AH9" s="91">
        <f t="shared" si="4"/>
        <v>5000</v>
      </c>
      <c r="AI9" s="91">
        <f t="shared" si="4"/>
        <v>510</v>
      </c>
      <c r="AJ9" s="91">
        <f t="shared" si="4"/>
        <v>705</v>
      </c>
      <c r="AK9" s="91">
        <f t="shared" si="4"/>
        <v>6200</v>
      </c>
      <c r="AL9" s="91">
        <f t="shared" si="4"/>
        <v>500</v>
      </c>
      <c r="AM9" s="91">
        <f t="shared" si="4"/>
        <v>4500</v>
      </c>
      <c r="AN9" s="91">
        <f t="shared" si="4"/>
        <v>5000</v>
      </c>
      <c r="AO9" s="91">
        <f t="shared" si="4"/>
        <v>112</v>
      </c>
      <c r="AP9" s="91">
        <f t="shared" si="4"/>
        <v>6000</v>
      </c>
      <c r="AQ9" s="91">
        <f t="shared" si="4"/>
        <v>0</v>
      </c>
      <c r="AR9" s="91">
        <f t="shared" si="4"/>
        <v>0</v>
      </c>
      <c r="AS9" s="91">
        <f t="shared" si="4"/>
        <v>0</v>
      </c>
      <c r="AT9" s="91">
        <f t="shared" si="4"/>
        <v>49500</v>
      </c>
      <c r="AU9" s="90">
        <f t="shared" si="3"/>
        <v>643825</v>
      </c>
    </row>
    <row r="10" spans="1:47" ht="13.5" customHeight="1" x14ac:dyDescent="0.2">
      <c r="A10" s="83" t="s">
        <v>161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>
        <v>75631</v>
      </c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0">
        <f t="shared" si="3"/>
        <v>75631</v>
      </c>
    </row>
    <row r="11" spans="1:47" s="105" customFormat="1" ht="13.5" customHeight="1" x14ac:dyDescent="0.2">
      <c r="A11" s="32" t="s">
        <v>154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>
        <v>14800</v>
      </c>
      <c r="M11" s="93"/>
      <c r="N11" s="93"/>
      <c r="O11" s="93"/>
      <c r="P11" s="93"/>
      <c r="Q11" s="93"/>
      <c r="R11" s="93"/>
      <c r="S11" s="93"/>
      <c r="T11" s="93"/>
      <c r="U11" s="93">
        <v>1000</v>
      </c>
      <c r="V11" s="93">
        <v>5060</v>
      </c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>
        <v>6000</v>
      </c>
      <c r="AQ11" s="93"/>
      <c r="AR11" s="93"/>
      <c r="AS11" s="93"/>
      <c r="AT11" s="93">
        <v>49500</v>
      </c>
      <c r="AU11" s="90">
        <f t="shared" si="3"/>
        <v>76360</v>
      </c>
    </row>
    <row r="12" spans="1:47" ht="13.5" customHeight="1" x14ac:dyDescent="0.2">
      <c r="A12" s="62" t="s">
        <v>159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>
        <v>14950</v>
      </c>
      <c r="AA12" s="93">
        <v>855</v>
      </c>
      <c r="AB12" s="93">
        <v>10266</v>
      </c>
      <c r="AC12" s="93">
        <v>2832</v>
      </c>
      <c r="AD12" s="93">
        <v>38905</v>
      </c>
      <c r="AE12" s="93">
        <v>150</v>
      </c>
      <c r="AF12" s="93">
        <v>7600</v>
      </c>
      <c r="AG12" s="93">
        <v>110</v>
      </c>
      <c r="AH12" s="93">
        <v>5000</v>
      </c>
      <c r="AI12" s="93">
        <v>510</v>
      </c>
      <c r="AJ12" s="93">
        <v>705</v>
      </c>
      <c r="AK12" s="93">
        <v>6200</v>
      </c>
      <c r="AL12" s="93">
        <v>500</v>
      </c>
      <c r="AM12" s="93">
        <v>4500</v>
      </c>
      <c r="AN12" s="93">
        <v>5000</v>
      </c>
      <c r="AO12" s="93">
        <v>112</v>
      </c>
      <c r="AP12" s="93"/>
      <c r="AQ12" s="93"/>
      <c r="AR12" s="93"/>
      <c r="AS12" s="93"/>
      <c r="AT12" s="93"/>
      <c r="AU12" s="90">
        <f t="shared" si="3"/>
        <v>98195</v>
      </c>
    </row>
    <row r="13" spans="1:47" ht="15" customHeight="1" x14ac:dyDescent="0.2">
      <c r="A13" s="36" t="s">
        <v>145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0">
        <f t="shared" si="3"/>
        <v>0</v>
      </c>
    </row>
    <row r="14" spans="1:47" ht="13.5" customHeight="1" x14ac:dyDescent="0.2">
      <c r="A14" s="38" t="s">
        <v>212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121">
        <v>372321</v>
      </c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0">
        <f t="shared" si="3"/>
        <v>372321</v>
      </c>
    </row>
    <row r="15" spans="1:47" ht="13.5" customHeight="1" x14ac:dyDescent="0.2">
      <c r="A15" s="38" t="s">
        <v>206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121">
        <v>21318</v>
      </c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0">
        <f t="shared" si="3"/>
        <v>21318</v>
      </c>
    </row>
    <row r="16" spans="1:47" ht="13.5" customHeight="1" x14ac:dyDescent="0.2">
      <c r="A16" s="86"/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121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0">
        <f t="shared" si="3"/>
        <v>0</v>
      </c>
    </row>
    <row r="17" spans="1:47" ht="15.75" customHeight="1" x14ac:dyDescent="0.2">
      <c r="A17" s="34" t="s">
        <v>208</v>
      </c>
      <c r="B17" s="94">
        <f>SUM(B18:B20)</f>
        <v>0</v>
      </c>
      <c r="C17" s="94">
        <f t="shared" ref="C17:AT17" si="7">SUM(C18:C20)</f>
        <v>6350</v>
      </c>
      <c r="D17" s="94">
        <f t="shared" si="7"/>
        <v>50000</v>
      </c>
      <c r="E17" s="94">
        <f>SUM(E18:E20)</f>
        <v>37900</v>
      </c>
      <c r="F17" s="94">
        <f t="shared" si="7"/>
        <v>180453</v>
      </c>
      <c r="G17" s="94">
        <f t="shared" si="7"/>
        <v>216969</v>
      </c>
      <c r="H17" s="94">
        <f t="shared" ref="H17" si="8">SUM(H18:H20)</f>
        <v>0</v>
      </c>
      <c r="I17" s="94">
        <f t="shared" si="7"/>
        <v>0</v>
      </c>
      <c r="J17" s="94">
        <f t="shared" si="7"/>
        <v>2946</v>
      </c>
      <c r="K17" s="94">
        <f t="shared" ref="K17" si="9">SUM(K18:K20)</f>
        <v>8745</v>
      </c>
      <c r="L17" s="94">
        <f t="shared" si="7"/>
        <v>0</v>
      </c>
      <c r="M17" s="94">
        <f t="shared" si="7"/>
        <v>215992</v>
      </c>
      <c r="N17" s="94">
        <f t="shared" si="7"/>
        <v>0</v>
      </c>
      <c r="O17" s="94">
        <f t="shared" si="7"/>
        <v>0</v>
      </c>
      <c r="P17" s="94">
        <f t="shared" si="7"/>
        <v>7720</v>
      </c>
      <c r="Q17" s="94">
        <f t="shared" si="7"/>
        <v>35000</v>
      </c>
      <c r="R17" s="94">
        <f t="shared" si="7"/>
        <v>0</v>
      </c>
      <c r="S17" s="94">
        <f t="shared" si="7"/>
        <v>0</v>
      </c>
      <c r="T17" s="94">
        <f t="shared" si="7"/>
        <v>0</v>
      </c>
      <c r="U17" s="94">
        <f t="shared" si="7"/>
        <v>0</v>
      </c>
      <c r="V17" s="94">
        <f t="shared" si="7"/>
        <v>0</v>
      </c>
      <c r="W17" s="94">
        <f t="shared" si="7"/>
        <v>5357</v>
      </c>
      <c r="X17" s="94">
        <f t="shared" si="7"/>
        <v>0</v>
      </c>
      <c r="Y17" s="94">
        <f t="shared" si="7"/>
        <v>0</v>
      </c>
      <c r="Z17" s="94">
        <f t="shared" si="7"/>
        <v>0</v>
      </c>
      <c r="AA17" s="94">
        <f t="shared" si="7"/>
        <v>0</v>
      </c>
      <c r="AB17" s="94">
        <f t="shared" si="7"/>
        <v>0</v>
      </c>
      <c r="AC17" s="94">
        <f t="shared" si="7"/>
        <v>0</v>
      </c>
      <c r="AD17" s="94">
        <f t="shared" si="7"/>
        <v>0</v>
      </c>
      <c r="AE17" s="94">
        <f t="shared" si="7"/>
        <v>0</v>
      </c>
      <c r="AF17" s="94">
        <f t="shared" si="7"/>
        <v>0</v>
      </c>
      <c r="AG17" s="94">
        <f t="shared" si="7"/>
        <v>0</v>
      </c>
      <c r="AH17" s="94">
        <f t="shared" si="7"/>
        <v>0</v>
      </c>
      <c r="AI17" s="94">
        <f t="shared" si="7"/>
        <v>0</v>
      </c>
      <c r="AJ17" s="94">
        <f t="shared" si="7"/>
        <v>0</v>
      </c>
      <c r="AK17" s="94">
        <f t="shared" si="7"/>
        <v>0</v>
      </c>
      <c r="AL17" s="94">
        <f t="shared" si="7"/>
        <v>0</v>
      </c>
      <c r="AM17" s="94">
        <f t="shared" si="7"/>
        <v>0</v>
      </c>
      <c r="AN17" s="94">
        <f t="shared" si="7"/>
        <v>0</v>
      </c>
      <c r="AO17" s="94">
        <f t="shared" si="7"/>
        <v>0</v>
      </c>
      <c r="AP17" s="94">
        <f t="shared" si="7"/>
        <v>14000</v>
      </c>
      <c r="AQ17" s="94">
        <f t="shared" si="7"/>
        <v>995</v>
      </c>
      <c r="AR17" s="94">
        <f t="shared" si="7"/>
        <v>19050</v>
      </c>
      <c r="AS17" s="94">
        <f t="shared" si="7"/>
        <v>19050</v>
      </c>
      <c r="AT17" s="94">
        <f t="shared" si="7"/>
        <v>33000</v>
      </c>
      <c r="AU17" s="90">
        <f t="shared" si="3"/>
        <v>853527</v>
      </c>
    </row>
    <row r="18" spans="1:47" ht="13.5" customHeight="1" x14ac:dyDescent="0.2">
      <c r="A18" s="83" t="s">
        <v>146</v>
      </c>
      <c r="B18" s="91"/>
      <c r="C18" s="91">
        <v>6350</v>
      </c>
      <c r="D18" s="91"/>
      <c r="E18" s="91">
        <v>37900</v>
      </c>
      <c r="F18" s="91">
        <v>180453</v>
      </c>
      <c r="G18" s="91">
        <v>216969</v>
      </c>
      <c r="H18" s="91"/>
      <c r="I18" s="91"/>
      <c r="J18" s="91"/>
      <c r="K18" s="91">
        <v>8745</v>
      </c>
      <c r="L18" s="91"/>
      <c r="M18" s="91">
        <v>215992</v>
      </c>
      <c r="N18" s="91"/>
      <c r="O18" s="91"/>
      <c r="P18" s="91">
        <v>7720</v>
      </c>
      <c r="Q18" s="91">
        <v>35000</v>
      </c>
      <c r="R18" s="91"/>
      <c r="S18" s="91"/>
      <c r="T18" s="91"/>
      <c r="U18" s="91"/>
      <c r="V18" s="91"/>
      <c r="W18" s="91">
        <v>5357</v>
      </c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>
        <v>995</v>
      </c>
      <c r="AR18" s="91">
        <v>19050</v>
      </c>
      <c r="AS18" s="91">
        <v>19050</v>
      </c>
      <c r="AT18" s="91"/>
      <c r="AU18" s="90">
        <f t="shared" si="3"/>
        <v>753581</v>
      </c>
    </row>
    <row r="19" spans="1:47" ht="13.5" customHeight="1" x14ac:dyDescent="0.2">
      <c r="A19" s="83" t="s">
        <v>147</v>
      </c>
      <c r="B19" s="91"/>
      <c r="C19" s="91"/>
      <c r="D19" s="91"/>
      <c r="E19" s="91"/>
      <c r="F19" s="91"/>
      <c r="G19" s="91"/>
      <c r="H19" s="91"/>
      <c r="I19" s="91"/>
      <c r="J19" s="91">
        <v>2946</v>
      </c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0">
        <f t="shared" si="3"/>
        <v>2946</v>
      </c>
    </row>
    <row r="20" spans="1:47" ht="15.75" customHeight="1" x14ac:dyDescent="0.2">
      <c r="A20" s="83" t="s">
        <v>162</v>
      </c>
      <c r="B20" s="91">
        <f>SUM(B21:B24)</f>
        <v>0</v>
      </c>
      <c r="C20" s="91">
        <f t="shared" ref="C20:AT20" si="10">SUM(C21:C24)</f>
        <v>0</v>
      </c>
      <c r="D20" s="91">
        <f t="shared" si="10"/>
        <v>50000</v>
      </c>
      <c r="E20" s="91">
        <f t="shared" si="10"/>
        <v>0</v>
      </c>
      <c r="F20" s="91">
        <f t="shared" si="10"/>
        <v>0</v>
      </c>
      <c r="G20" s="91">
        <f t="shared" si="10"/>
        <v>0</v>
      </c>
      <c r="H20" s="91">
        <f t="shared" ref="H20" si="11">SUM(H21:H24)</f>
        <v>0</v>
      </c>
      <c r="I20" s="91">
        <f t="shared" si="10"/>
        <v>0</v>
      </c>
      <c r="J20" s="91">
        <f t="shared" si="10"/>
        <v>0</v>
      </c>
      <c r="K20" s="91">
        <f t="shared" ref="K20" si="12">SUM(K21:K24)</f>
        <v>0</v>
      </c>
      <c r="L20" s="91">
        <f t="shared" si="10"/>
        <v>0</v>
      </c>
      <c r="M20" s="91">
        <f t="shared" si="10"/>
        <v>0</v>
      </c>
      <c r="N20" s="91">
        <f t="shared" si="10"/>
        <v>0</v>
      </c>
      <c r="O20" s="91">
        <f t="shared" si="10"/>
        <v>0</v>
      </c>
      <c r="P20" s="91">
        <f t="shared" si="10"/>
        <v>0</v>
      </c>
      <c r="Q20" s="91">
        <f t="shared" si="10"/>
        <v>0</v>
      </c>
      <c r="R20" s="91">
        <f t="shared" si="10"/>
        <v>0</v>
      </c>
      <c r="S20" s="91">
        <f t="shared" si="10"/>
        <v>0</v>
      </c>
      <c r="T20" s="91">
        <f t="shared" si="10"/>
        <v>0</v>
      </c>
      <c r="U20" s="91">
        <f t="shared" si="10"/>
        <v>0</v>
      </c>
      <c r="V20" s="91">
        <f t="shared" si="10"/>
        <v>0</v>
      </c>
      <c r="W20" s="91">
        <f t="shared" si="10"/>
        <v>0</v>
      </c>
      <c r="X20" s="91">
        <f t="shared" si="10"/>
        <v>0</v>
      </c>
      <c r="Y20" s="91">
        <f t="shared" si="10"/>
        <v>0</v>
      </c>
      <c r="Z20" s="91">
        <f t="shared" si="10"/>
        <v>0</v>
      </c>
      <c r="AA20" s="91">
        <f t="shared" si="10"/>
        <v>0</v>
      </c>
      <c r="AB20" s="91">
        <f t="shared" si="10"/>
        <v>0</v>
      </c>
      <c r="AC20" s="91">
        <f t="shared" si="10"/>
        <v>0</v>
      </c>
      <c r="AD20" s="91">
        <f t="shared" si="10"/>
        <v>0</v>
      </c>
      <c r="AE20" s="91">
        <f t="shared" si="10"/>
        <v>0</v>
      </c>
      <c r="AF20" s="91">
        <f t="shared" si="10"/>
        <v>0</v>
      </c>
      <c r="AG20" s="91">
        <f t="shared" si="10"/>
        <v>0</v>
      </c>
      <c r="AH20" s="91">
        <f t="shared" si="10"/>
        <v>0</v>
      </c>
      <c r="AI20" s="91">
        <f t="shared" si="10"/>
        <v>0</v>
      </c>
      <c r="AJ20" s="91">
        <f t="shared" si="10"/>
        <v>0</v>
      </c>
      <c r="AK20" s="91">
        <f t="shared" si="10"/>
        <v>0</v>
      </c>
      <c r="AL20" s="91">
        <f t="shared" si="10"/>
        <v>0</v>
      </c>
      <c r="AM20" s="91">
        <f t="shared" si="10"/>
        <v>0</v>
      </c>
      <c r="AN20" s="91">
        <f t="shared" si="10"/>
        <v>0</v>
      </c>
      <c r="AO20" s="91">
        <f t="shared" si="10"/>
        <v>0</v>
      </c>
      <c r="AP20" s="91">
        <f t="shared" si="10"/>
        <v>14000</v>
      </c>
      <c r="AQ20" s="91"/>
      <c r="AR20" s="91">
        <f t="shared" si="10"/>
        <v>0</v>
      </c>
      <c r="AS20" s="91">
        <f t="shared" si="10"/>
        <v>0</v>
      </c>
      <c r="AT20" s="91">
        <f t="shared" si="10"/>
        <v>33000</v>
      </c>
      <c r="AU20" s="90">
        <f t="shared" si="3"/>
        <v>97000</v>
      </c>
    </row>
    <row r="21" spans="1:47" ht="15.75" customHeight="1" x14ac:dyDescent="0.2">
      <c r="A21" s="83" t="s">
        <v>149</v>
      </c>
      <c r="B21" s="91"/>
      <c r="C21" s="91"/>
      <c r="D21" s="101">
        <v>50000</v>
      </c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0">
        <f t="shared" si="3"/>
        <v>50000</v>
      </c>
    </row>
    <row r="22" spans="1:47" ht="15.75" customHeight="1" x14ac:dyDescent="0.2">
      <c r="A22" s="32" t="s">
        <v>141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>
        <v>14000</v>
      </c>
      <c r="AQ22" s="93"/>
      <c r="AR22" s="93"/>
      <c r="AS22" s="93"/>
      <c r="AT22" s="93">
        <v>33000</v>
      </c>
      <c r="AU22" s="90">
        <f t="shared" si="3"/>
        <v>47000</v>
      </c>
    </row>
    <row r="23" spans="1:47" ht="15.75" customHeight="1" x14ac:dyDescent="0.2">
      <c r="A23" s="86" t="s">
        <v>150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0">
        <f t="shared" si="3"/>
        <v>0</v>
      </c>
    </row>
    <row r="24" spans="1:47" ht="15" customHeight="1" x14ac:dyDescent="0.2">
      <c r="A24" s="32" t="s">
        <v>151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0">
        <f t="shared" si="3"/>
        <v>0</v>
      </c>
    </row>
    <row r="25" spans="1:47" ht="15" customHeight="1" x14ac:dyDescent="0.2">
      <c r="A25" s="44"/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0">
        <f t="shared" si="3"/>
        <v>0</v>
      </c>
    </row>
    <row r="26" spans="1:47" ht="15" customHeight="1" x14ac:dyDescent="0.2">
      <c r="A26" s="56" t="s">
        <v>215</v>
      </c>
      <c r="B26" s="94">
        <f>SUM(B27:B28)</f>
        <v>0</v>
      </c>
      <c r="C26" s="94">
        <f t="shared" ref="C26:AT26" si="13">SUM(C27:C28)</f>
        <v>0</v>
      </c>
      <c r="D26" s="94">
        <f t="shared" si="13"/>
        <v>0</v>
      </c>
      <c r="E26" s="94">
        <f t="shared" si="13"/>
        <v>0</v>
      </c>
      <c r="F26" s="94">
        <f t="shared" si="13"/>
        <v>0</v>
      </c>
      <c r="G26" s="94">
        <f t="shared" si="13"/>
        <v>0</v>
      </c>
      <c r="H26" s="94">
        <f t="shared" ref="H26" si="14">SUM(H27:H28)</f>
        <v>0</v>
      </c>
      <c r="I26" s="94">
        <f t="shared" si="13"/>
        <v>0</v>
      </c>
      <c r="J26" s="94">
        <f t="shared" si="13"/>
        <v>0</v>
      </c>
      <c r="K26" s="94">
        <f t="shared" ref="K26" si="15">SUM(K27:K28)</f>
        <v>0</v>
      </c>
      <c r="L26" s="94">
        <f t="shared" si="13"/>
        <v>0</v>
      </c>
      <c r="M26" s="94">
        <f t="shared" si="13"/>
        <v>0</v>
      </c>
      <c r="N26" s="94">
        <f t="shared" si="13"/>
        <v>0</v>
      </c>
      <c r="O26" s="94">
        <f t="shared" si="13"/>
        <v>0</v>
      </c>
      <c r="P26" s="94">
        <f t="shared" si="13"/>
        <v>0</v>
      </c>
      <c r="Q26" s="94">
        <f t="shared" si="13"/>
        <v>0</v>
      </c>
      <c r="R26" s="94">
        <f t="shared" si="13"/>
        <v>0</v>
      </c>
      <c r="S26" s="94">
        <f t="shared" si="13"/>
        <v>0</v>
      </c>
      <c r="T26" s="94">
        <f t="shared" si="13"/>
        <v>0</v>
      </c>
      <c r="U26" s="94">
        <f t="shared" si="13"/>
        <v>0</v>
      </c>
      <c r="V26" s="94">
        <f t="shared" si="13"/>
        <v>0</v>
      </c>
      <c r="W26" s="94">
        <f t="shared" si="13"/>
        <v>0</v>
      </c>
      <c r="X26" s="94">
        <f t="shared" si="13"/>
        <v>0</v>
      </c>
      <c r="Y26" s="94">
        <f t="shared" si="13"/>
        <v>0</v>
      </c>
      <c r="Z26" s="94">
        <f t="shared" si="13"/>
        <v>0</v>
      </c>
      <c r="AA26" s="94">
        <f t="shared" si="13"/>
        <v>0</v>
      </c>
      <c r="AB26" s="94">
        <f t="shared" si="13"/>
        <v>0</v>
      </c>
      <c r="AC26" s="94">
        <f t="shared" si="13"/>
        <v>0</v>
      </c>
      <c r="AD26" s="94">
        <f t="shared" si="13"/>
        <v>0</v>
      </c>
      <c r="AE26" s="94">
        <f t="shared" si="13"/>
        <v>0</v>
      </c>
      <c r="AF26" s="94">
        <f t="shared" si="13"/>
        <v>0</v>
      </c>
      <c r="AG26" s="94">
        <f t="shared" si="13"/>
        <v>0</v>
      </c>
      <c r="AH26" s="94">
        <f t="shared" si="13"/>
        <v>0</v>
      </c>
      <c r="AI26" s="94">
        <f t="shared" si="13"/>
        <v>0</v>
      </c>
      <c r="AJ26" s="94">
        <f t="shared" si="13"/>
        <v>0</v>
      </c>
      <c r="AK26" s="94">
        <f t="shared" si="13"/>
        <v>0</v>
      </c>
      <c r="AL26" s="94">
        <f t="shared" si="13"/>
        <v>0</v>
      </c>
      <c r="AM26" s="94">
        <f t="shared" si="13"/>
        <v>0</v>
      </c>
      <c r="AN26" s="94">
        <f t="shared" si="13"/>
        <v>0</v>
      </c>
      <c r="AO26" s="94">
        <f t="shared" si="13"/>
        <v>0</v>
      </c>
      <c r="AP26" s="94">
        <f t="shared" si="13"/>
        <v>0</v>
      </c>
      <c r="AQ26" s="94">
        <f t="shared" si="13"/>
        <v>0</v>
      </c>
      <c r="AR26" s="94">
        <f t="shared" si="13"/>
        <v>0</v>
      </c>
      <c r="AS26" s="94">
        <f t="shared" si="13"/>
        <v>0</v>
      </c>
      <c r="AT26" s="94">
        <f t="shared" si="13"/>
        <v>0</v>
      </c>
      <c r="AU26" s="90">
        <f t="shared" si="3"/>
        <v>0</v>
      </c>
    </row>
    <row r="27" spans="1:47" ht="15" customHeight="1" x14ac:dyDescent="0.2">
      <c r="A27" s="38" t="s">
        <v>142</v>
      </c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0">
        <f t="shared" si="3"/>
        <v>0</v>
      </c>
    </row>
    <row r="28" spans="1:47" ht="15" customHeight="1" x14ac:dyDescent="0.2">
      <c r="A28" s="38" t="s">
        <v>143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0">
        <f t="shared" si="3"/>
        <v>0</v>
      </c>
    </row>
    <row r="29" spans="1:47" ht="14.25" customHeight="1" x14ac:dyDescent="0.2">
      <c r="A29" s="43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0">
        <f t="shared" si="3"/>
        <v>0</v>
      </c>
    </row>
    <row r="30" spans="1:47" ht="13.5" customHeight="1" x14ac:dyDescent="0.2">
      <c r="A30" s="34" t="s">
        <v>209</v>
      </c>
      <c r="B30" s="91">
        <f>SUM(B31:B32)</f>
        <v>0</v>
      </c>
      <c r="C30" s="91">
        <f t="shared" ref="C30:AT30" si="16">SUM(C31:C32)</f>
        <v>0</v>
      </c>
      <c r="D30" s="91">
        <f t="shared" si="16"/>
        <v>0</v>
      </c>
      <c r="E30" s="91">
        <f t="shared" si="16"/>
        <v>0</v>
      </c>
      <c r="F30" s="91">
        <f t="shared" si="16"/>
        <v>0</v>
      </c>
      <c r="G30" s="91">
        <f t="shared" si="16"/>
        <v>0</v>
      </c>
      <c r="H30" s="91">
        <f t="shared" ref="H30" si="17">SUM(H31:H32)</f>
        <v>0</v>
      </c>
      <c r="I30" s="91">
        <f t="shared" si="16"/>
        <v>0</v>
      </c>
      <c r="J30" s="91">
        <f t="shared" si="16"/>
        <v>0</v>
      </c>
      <c r="K30" s="91">
        <f t="shared" ref="K30" si="18">SUM(K31:K32)</f>
        <v>0</v>
      </c>
      <c r="L30" s="91">
        <f t="shared" si="16"/>
        <v>0</v>
      </c>
      <c r="M30" s="91">
        <f t="shared" si="16"/>
        <v>0</v>
      </c>
      <c r="N30" s="91">
        <f t="shared" si="16"/>
        <v>0</v>
      </c>
      <c r="O30" s="91">
        <f t="shared" si="16"/>
        <v>0</v>
      </c>
      <c r="P30" s="91">
        <f t="shared" si="16"/>
        <v>0</v>
      </c>
      <c r="Q30" s="91">
        <f t="shared" si="16"/>
        <v>0</v>
      </c>
      <c r="R30" s="91">
        <f t="shared" si="16"/>
        <v>0</v>
      </c>
      <c r="S30" s="91">
        <f t="shared" si="16"/>
        <v>467869</v>
      </c>
      <c r="T30" s="91">
        <f t="shared" si="16"/>
        <v>0</v>
      </c>
      <c r="U30" s="91">
        <f t="shared" si="16"/>
        <v>0</v>
      </c>
      <c r="V30" s="91">
        <f t="shared" si="16"/>
        <v>0</v>
      </c>
      <c r="W30" s="91">
        <f t="shared" si="16"/>
        <v>0</v>
      </c>
      <c r="X30" s="91">
        <f t="shared" si="16"/>
        <v>0</v>
      </c>
      <c r="Y30" s="91">
        <f t="shared" si="16"/>
        <v>0</v>
      </c>
      <c r="Z30" s="91">
        <f t="shared" si="16"/>
        <v>0</v>
      </c>
      <c r="AA30" s="91">
        <f t="shared" si="16"/>
        <v>0</v>
      </c>
      <c r="AB30" s="91">
        <f t="shared" si="16"/>
        <v>0</v>
      </c>
      <c r="AC30" s="91">
        <f t="shared" si="16"/>
        <v>0</v>
      </c>
      <c r="AD30" s="91">
        <f t="shared" si="16"/>
        <v>0</v>
      </c>
      <c r="AE30" s="91">
        <f t="shared" si="16"/>
        <v>0</v>
      </c>
      <c r="AF30" s="91">
        <f t="shared" si="16"/>
        <v>0</v>
      </c>
      <c r="AG30" s="91">
        <f t="shared" si="16"/>
        <v>0</v>
      </c>
      <c r="AH30" s="91">
        <f t="shared" si="16"/>
        <v>0</v>
      </c>
      <c r="AI30" s="91">
        <f t="shared" si="16"/>
        <v>0</v>
      </c>
      <c r="AJ30" s="91">
        <f t="shared" si="16"/>
        <v>0</v>
      </c>
      <c r="AK30" s="91">
        <f t="shared" si="16"/>
        <v>0</v>
      </c>
      <c r="AL30" s="91">
        <f t="shared" si="16"/>
        <v>0</v>
      </c>
      <c r="AM30" s="91">
        <f t="shared" si="16"/>
        <v>0</v>
      </c>
      <c r="AN30" s="91">
        <f t="shared" si="16"/>
        <v>0</v>
      </c>
      <c r="AO30" s="91">
        <f t="shared" si="16"/>
        <v>0</v>
      </c>
      <c r="AP30" s="91">
        <f t="shared" si="16"/>
        <v>0</v>
      </c>
      <c r="AQ30" s="91">
        <f t="shared" si="16"/>
        <v>0</v>
      </c>
      <c r="AR30" s="91">
        <f t="shared" si="16"/>
        <v>0</v>
      </c>
      <c r="AS30" s="91">
        <f t="shared" si="16"/>
        <v>0</v>
      </c>
      <c r="AT30" s="91">
        <f t="shared" si="16"/>
        <v>0</v>
      </c>
      <c r="AU30" s="90">
        <f t="shared" si="3"/>
        <v>467869</v>
      </c>
    </row>
    <row r="31" spans="1:47" x14ac:dyDescent="0.2">
      <c r="A31" s="88" t="s">
        <v>165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101">
        <v>467869</v>
      </c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0">
        <f t="shared" si="3"/>
        <v>467869</v>
      </c>
    </row>
    <row r="32" spans="1:47" x14ac:dyDescent="0.2">
      <c r="A32" s="88" t="s">
        <v>166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0">
        <f t="shared" si="3"/>
        <v>0</v>
      </c>
    </row>
    <row r="33" spans="1:49" ht="13.5" customHeight="1" x14ac:dyDescent="0.2">
      <c r="A33" s="88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0">
        <f t="shared" si="3"/>
        <v>0</v>
      </c>
    </row>
    <row r="34" spans="1:49" ht="15" customHeight="1" x14ac:dyDescent="0.2">
      <c r="A34" s="39" t="s">
        <v>211</v>
      </c>
      <c r="B34" s="96">
        <f>SUM(B4+B17+B26+B30)</f>
        <v>6350</v>
      </c>
      <c r="C34" s="96">
        <f t="shared" ref="C34:AT34" si="19">SUM(C4+C17+C26+C30)</f>
        <v>19114</v>
      </c>
      <c r="D34" s="96">
        <f t="shared" si="19"/>
        <v>50000</v>
      </c>
      <c r="E34" s="96">
        <f t="shared" si="19"/>
        <v>37900</v>
      </c>
      <c r="F34" s="96">
        <f t="shared" si="19"/>
        <v>210042</v>
      </c>
      <c r="G34" s="96">
        <f t="shared" si="19"/>
        <v>266571</v>
      </c>
      <c r="H34" s="96">
        <f t="shared" ref="H34" si="20">SUM(H4+H17+H26+H30)</f>
        <v>33552</v>
      </c>
      <c r="I34" s="96">
        <f t="shared" si="19"/>
        <v>8255</v>
      </c>
      <c r="J34" s="96">
        <f t="shared" si="19"/>
        <v>9106</v>
      </c>
      <c r="K34" s="96">
        <f t="shared" ref="K34" si="21">SUM(K4+K17+K26+K30)</f>
        <v>10015</v>
      </c>
      <c r="L34" s="96">
        <f t="shared" si="19"/>
        <v>14800</v>
      </c>
      <c r="M34" s="96">
        <f t="shared" si="19"/>
        <v>375467</v>
      </c>
      <c r="N34" s="96">
        <f t="shared" si="19"/>
        <v>1905</v>
      </c>
      <c r="O34" s="96">
        <f t="shared" si="19"/>
        <v>5004</v>
      </c>
      <c r="P34" s="96">
        <f t="shared" si="19"/>
        <v>104611</v>
      </c>
      <c r="Q34" s="96">
        <f t="shared" si="19"/>
        <v>107505</v>
      </c>
      <c r="R34" s="96">
        <f t="shared" si="19"/>
        <v>418639</v>
      </c>
      <c r="S34" s="96">
        <f t="shared" si="19"/>
        <v>546580</v>
      </c>
      <c r="T34" s="96">
        <f t="shared" si="19"/>
        <v>762</v>
      </c>
      <c r="U34" s="96">
        <f t="shared" si="19"/>
        <v>1000</v>
      </c>
      <c r="V34" s="96">
        <f t="shared" si="19"/>
        <v>5060</v>
      </c>
      <c r="W34" s="96">
        <f t="shared" si="19"/>
        <v>5357</v>
      </c>
      <c r="X34" s="96">
        <f t="shared" si="19"/>
        <v>6289</v>
      </c>
      <c r="Y34" s="96">
        <f t="shared" si="19"/>
        <v>1650</v>
      </c>
      <c r="Z34" s="96">
        <f t="shared" si="19"/>
        <v>14950</v>
      </c>
      <c r="AA34" s="96">
        <f t="shared" si="19"/>
        <v>855</v>
      </c>
      <c r="AB34" s="96">
        <f t="shared" si="19"/>
        <v>13038</v>
      </c>
      <c r="AC34" s="96">
        <f t="shared" si="19"/>
        <v>3597</v>
      </c>
      <c r="AD34" s="96">
        <f t="shared" si="19"/>
        <v>38905</v>
      </c>
      <c r="AE34" s="96">
        <f t="shared" si="19"/>
        <v>150</v>
      </c>
      <c r="AF34" s="96">
        <f t="shared" si="19"/>
        <v>14600</v>
      </c>
      <c r="AG34" s="96">
        <f t="shared" si="19"/>
        <v>110</v>
      </c>
      <c r="AH34" s="96">
        <f t="shared" si="19"/>
        <v>8500</v>
      </c>
      <c r="AI34" s="96">
        <f t="shared" si="19"/>
        <v>510</v>
      </c>
      <c r="AJ34" s="96">
        <f t="shared" si="19"/>
        <v>705</v>
      </c>
      <c r="AK34" s="96">
        <f t="shared" si="19"/>
        <v>6200</v>
      </c>
      <c r="AL34" s="96">
        <f t="shared" si="19"/>
        <v>500</v>
      </c>
      <c r="AM34" s="96">
        <f t="shared" si="19"/>
        <v>4500</v>
      </c>
      <c r="AN34" s="96">
        <f t="shared" si="19"/>
        <v>5000</v>
      </c>
      <c r="AO34" s="96">
        <f t="shared" si="19"/>
        <v>112</v>
      </c>
      <c r="AP34" s="96">
        <f t="shared" si="19"/>
        <v>20000</v>
      </c>
      <c r="AQ34" s="96">
        <f t="shared" si="19"/>
        <v>9970</v>
      </c>
      <c r="AR34" s="96">
        <f t="shared" si="19"/>
        <v>25958</v>
      </c>
      <c r="AS34" s="96">
        <f t="shared" si="19"/>
        <v>22050</v>
      </c>
      <c r="AT34" s="96">
        <f t="shared" si="19"/>
        <v>82500</v>
      </c>
      <c r="AU34" s="90">
        <f t="shared" si="3"/>
        <v>2518244</v>
      </c>
    </row>
    <row r="35" spans="1:49" ht="13.5" customHeight="1" x14ac:dyDescent="0.2">
      <c r="A35" s="42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96"/>
      <c r="AS35" s="96"/>
      <c r="AT35" s="96"/>
      <c r="AU35" s="90">
        <f t="shared" si="3"/>
        <v>0</v>
      </c>
    </row>
    <row r="36" spans="1:49" ht="13.5" customHeight="1" x14ac:dyDescent="0.2">
      <c r="A36" s="39" t="s">
        <v>213</v>
      </c>
      <c r="B36" s="96">
        <f>SUM(B37+B40+B41)</f>
        <v>0</v>
      </c>
      <c r="C36" s="96">
        <f t="shared" ref="C36:AT36" si="22">SUM(C37+C40+C41)</f>
        <v>0</v>
      </c>
      <c r="D36" s="96">
        <f t="shared" si="22"/>
        <v>0</v>
      </c>
      <c r="E36" s="96">
        <f t="shared" si="22"/>
        <v>0</v>
      </c>
      <c r="F36" s="96">
        <f t="shared" si="22"/>
        <v>0</v>
      </c>
      <c r="G36" s="96">
        <f t="shared" si="22"/>
        <v>0</v>
      </c>
      <c r="H36" s="96">
        <f t="shared" ref="H36" si="23">SUM(H37+H40+H41)</f>
        <v>0</v>
      </c>
      <c r="I36" s="96">
        <f t="shared" si="22"/>
        <v>0</v>
      </c>
      <c r="J36" s="96">
        <f t="shared" si="22"/>
        <v>0</v>
      </c>
      <c r="K36" s="96">
        <f t="shared" ref="K36" si="24">SUM(K37+K40+K41)</f>
        <v>0</v>
      </c>
      <c r="L36" s="96">
        <f t="shared" si="22"/>
        <v>0</v>
      </c>
      <c r="M36" s="96">
        <f t="shared" si="22"/>
        <v>0</v>
      </c>
      <c r="N36" s="96">
        <f t="shared" si="22"/>
        <v>0</v>
      </c>
      <c r="O36" s="96">
        <f t="shared" si="22"/>
        <v>0</v>
      </c>
      <c r="P36" s="96">
        <f t="shared" si="22"/>
        <v>0</v>
      </c>
      <c r="Q36" s="96">
        <f t="shared" si="22"/>
        <v>0</v>
      </c>
      <c r="R36" s="96">
        <f t="shared" si="22"/>
        <v>984474</v>
      </c>
      <c r="S36" s="96">
        <f t="shared" si="22"/>
        <v>0</v>
      </c>
      <c r="T36" s="96">
        <f t="shared" si="22"/>
        <v>0</v>
      </c>
      <c r="U36" s="96">
        <f t="shared" si="22"/>
        <v>0</v>
      </c>
      <c r="V36" s="96">
        <f t="shared" si="22"/>
        <v>0</v>
      </c>
      <c r="W36" s="96">
        <f t="shared" si="22"/>
        <v>0</v>
      </c>
      <c r="X36" s="96">
        <f t="shared" si="22"/>
        <v>0</v>
      </c>
      <c r="Y36" s="96">
        <f t="shared" si="22"/>
        <v>0</v>
      </c>
      <c r="Z36" s="96">
        <f t="shared" si="22"/>
        <v>0</v>
      </c>
      <c r="AA36" s="96">
        <f t="shared" si="22"/>
        <v>0</v>
      </c>
      <c r="AB36" s="96">
        <f t="shared" si="22"/>
        <v>0</v>
      </c>
      <c r="AC36" s="96">
        <f t="shared" si="22"/>
        <v>0</v>
      </c>
      <c r="AD36" s="96">
        <f t="shared" si="22"/>
        <v>0</v>
      </c>
      <c r="AE36" s="96">
        <f t="shared" si="22"/>
        <v>0</v>
      </c>
      <c r="AF36" s="96">
        <f t="shared" si="22"/>
        <v>0</v>
      </c>
      <c r="AG36" s="96">
        <f t="shared" si="22"/>
        <v>0</v>
      </c>
      <c r="AH36" s="96">
        <f t="shared" si="22"/>
        <v>0</v>
      </c>
      <c r="AI36" s="96">
        <f t="shared" si="22"/>
        <v>0</v>
      </c>
      <c r="AJ36" s="96">
        <f t="shared" si="22"/>
        <v>0</v>
      </c>
      <c r="AK36" s="96">
        <f t="shared" si="22"/>
        <v>0</v>
      </c>
      <c r="AL36" s="96">
        <f t="shared" si="22"/>
        <v>0</v>
      </c>
      <c r="AM36" s="96">
        <f t="shared" si="22"/>
        <v>0</v>
      </c>
      <c r="AN36" s="96">
        <f t="shared" si="22"/>
        <v>0</v>
      </c>
      <c r="AO36" s="96">
        <f t="shared" si="22"/>
        <v>0</v>
      </c>
      <c r="AP36" s="96">
        <f t="shared" si="22"/>
        <v>0</v>
      </c>
      <c r="AQ36" s="96">
        <f t="shared" si="22"/>
        <v>0</v>
      </c>
      <c r="AR36" s="96">
        <f t="shared" si="22"/>
        <v>0</v>
      </c>
      <c r="AS36" s="96">
        <f t="shared" si="22"/>
        <v>0</v>
      </c>
      <c r="AT36" s="96">
        <f t="shared" si="22"/>
        <v>0</v>
      </c>
      <c r="AU36" s="90">
        <f t="shared" si="3"/>
        <v>984474</v>
      </c>
    </row>
    <row r="37" spans="1:49" ht="13.5" customHeight="1" x14ac:dyDescent="0.2">
      <c r="A37" s="42" t="s">
        <v>250</v>
      </c>
      <c r="B37" s="96">
        <f>SUM(B38:B39)</f>
        <v>0</v>
      </c>
      <c r="C37" s="96">
        <f t="shared" ref="C37:AT37" si="25">SUM(C38:C39)</f>
        <v>0</v>
      </c>
      <c r="D37" s="96">
        <f t="shared" si="25"/>
        <v>0</v>
      </c>
      <c r="E37" s="96">
        <f t="shared" si="25"/>
        <v>0</v>
      </c>
      <c r="F37" s="96">
        <f t="shared" si="25"/>
        <v>0</v>
      </c>
      <c r="G37" s="96">
        <f t="shared" si="25"/>
        <v>0</v>
      </c>
      <c r="H37" s="96">
        <f t="shared" ref="H37" si="26">SUM(H38:H39)</f>
        <v>0</v>
      </c>
      <c r="I37" s="96">
        <f t="shared" si="25"/>
        <v>0</v>
      </c>
      <c r="J37" s="96">
        <f t="shared" si="25"/>
        <v>0</v>
      </c>
      <c r="K37" s="96">
        <f t="shared" ref="K37" si="27">SUM(K38:K39)</f>
        <v>0</v>
      </c>
      <c r="L37" s="96">
        <f t="shared" si="25"/>
        <v>0</v>
      </c>
      <c r="M37" s="96">
        <f t="shared" si="25"/>
        <v>0</v>
      </c>
      <c r="N37" s="96">
        <f t="shared" si="25"/>
        <v>0</v>
      </c>
      <c r="O37" s="96">
        <f t="shared" si="25"/>
        <v>0</v>
      </c>
      <c r="P37" s="96">
        <f t="shared" si="25"/>
        <v>0</v>
      </c>
      <c r="Q37" s="96">
        <f t="shared" si="25"/>
        <v>0</v>
      </c>
      <c r="R37" s="96">
        <f t="shared" si="25"/>
        <v>0</v>
      </c>
      <c r="S37" s="96">
        <f t="shared" si="25"/>
        <v>0</v>
      </c>
      <c r="T37" s="96">
        <f t="shared" si="25"/>
        <v>0</v>
      </c>
      <c r="U37" s="96">
        <f t="shared" si="25"/>
        <v>0</v>
      </c>
      <c r="V37" s="96">
        <f t="shared" si="25"/>
        <v>0</v>
      </c>
      <c r="W37" s="96">
        <f t="shared" si="25"/>
        <v>0</v>
      </c>
      <c r="X37" s="96">
        <f t="shared" si="25"/>
        <v>0</v>
      </c>
      <c r="Y37" s="96">
        <f t="shared" si="25"/>
        <v>0</v>
      </c>
      <c r="Z37" s="96">
        <f t="shared" si="25"/>
        <v>0</v>
      </c>
      <c r="AA37" s="96">
        <f t="shared" si="25"/>
        <v>0</v>
      </c>
      <c r="AB37" s="96">
        <f t="shared" si="25"/>
        <v>0</v>
      </c>
      <c r="AC37" s="96">
        <f t="shared" si="25"/>
        <v>0</v>
      </c>
      <c r="AD37" s="96">
        <f t="shared" si="25"/>
        <v>0</v>
      </c>
      <c r="AE37" s="96">
        <f t="shared" si="25"/>
        <v>0</v>
      </c>
      <c r="AF37" s="96">
        <f t="shared" si="25"/>
        <v>0</v>
      </c>
      <c r="AG37" s="96">
        <f t="shared" si="25"/>
        <v>0</v>
      </c>
      <c r="AH37" s="96">
        <f t="shared" si="25"/>
        <v>0</v>
      </c>
      <c r="AI37" s="96">
        <f t="shared" si="25"/>
        <v>0</v>
      </c>
      <c r="AJ37" s="96">
        <f t="shared" si="25"/>
        <v>0</v>
      </c>
      <c r="AK37" s="96">
        <f t="shared" si="25"/>
        <v>0</v>
      </c>
      <c r="AL37" s="96">
        <f t="shared" si="25"/>
        <v>0</v>
      </c>
      <c r="AM37" s="96">
        <f t="shared" si="25"/>
        <v>0</v>
      </c>
      <c r="AN37" s="96">
        <f t="shared" si="25"/>
        <v>0</v>
      </c>
      <c r="AO37" s="96">
        <f t="shared" si="25"/>
        <v>0</v>
      </c>
      <c r="AP37" s="96">
        <f t="shared" si="25"/>
        <v>0</v>
      </c>
      <c r="AQ37" s="96">
        <f t="shared" si="25"/>
        <v>0</v>
      </c>
      <c r="AR37" s="96">
        <f t="shared" si="25"/>
        <v>0</v>
      </c>
      <c r="AS37" s="96">
        <f t="shared" si="25"/>
        <v>0</v>
      </c>
      <c r="AT37" s="96">
        <f t="shared" si="25"/>
        <v>0</v>
      </c>
      <c r="AU37" s="90">
        <f t="shared" si="3"/>
        <v>0</v>
      </c>
    </row>
    <row r="38" spans="1:49" ht="13.5" customHeight="1" x14ac:dyDescent="0.2">
      <c r="A38" s="42" t="s">
        <v>242</v>
      </c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0">
        <f t="shared" si="3"/>
        <v>0</v>
      </c>
    </row>
    <row r="39" spans="1:49" ht="13.5" customHeight="1" x14ac:dyDescent="0.2">
      <c r="A39" s="42" t="s">
        <v>243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0">
        <f t="shared" si="3"/>
        <v>0</v>
      </c>
    </row>
    <row r="40" spans="1:49" ht="15" customHeight="1" x14ac:dyDescent="0.2">
      <c r="A40" s="88" t="s">
        <v>222</v>
      </c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0">
        <f t="shared" si="3"/>
        <v>0</v>
      </c>
    </row>
    <row r="41" spans="1:49" ht="13.5" customHeight="1" x14ac:dyDescent="0.2">
      <c r="A41" s="40" t="s">
        <v>249</v>
      </c>
      <c r="B41" s="97">
        <f>SUM(B42+B45)</f>
        <v>0</v>
      </c>
      <c r="C41" s="97">
        <f t="shared" ref="C41:AT41" si="28">SUM(C42+C45)</f>
        <v>0</v>
      </c>
      <c r="D41" s="97">
        <f t="shared" si="28"/>
        <v>0</v>
      </c>
      <c r="E41" s="97">
        <f t="shared" si="28"/>
        <v>0</v>
      </c>
      <c r="F41" s="97">
        <f t="shared" si="28"/>
        <v>0</v>
      </c>
      <c r="G41" s="97">
        <f t="shared" si="28"/>
        <v>0</v>
      </c>
      <c r="H41" s="97">
        <f t="shared" ref="H41" si="29">SUM(H42+H45)</f>
        <v>0</v>
      </c>
      <c r="I41" s="97">
        <f t="shared" si="28"/>
        <v>0</v>
      </c>
      <c r="J41" s="97">
        <f>SUM(J42+J45)</f>
        <v>0</v>
      </c>
      <c r="K41" s="97">
        <f>SUM(K42+K45)</f>
        <v>0</v>
      </c>
      <c r="L41" s="97">
        <f>SUM(L42+L45)</f>
        <v>0</v>
      </c>
      <c r="M41" s="97">
        <f t="shared" si="28"/>
        <v>0</v>
      </c>
      <c r="N41" s="97">
        <f t="shared" si="28"/>
        <v>0</v>
      </c>
      <c r="O41" s="97">
        <f t="shared" si="28"/>
        <v>0</v>
      </c>
      <c r="P41" s="97">
        <f t="shared" si="28"/>
        <v>0</v>
      </c>
      <c r="Q41" s="97">
        <f t="shared" si="28"/>
        <v>0</v>
      </c>
      <c r="R41" s="97">
        <f t="shared" si="28"/>
        <v>984474</v>
      </c>
      <c r="S41" s="97">
        <f t="shared" si="28"/>
        <v>0</v>
      </c>
      <c r="T41" s="97">
        <f t="shared" si="28"/>
        <v>0</v>
      </c>
      <c r="U41" s="97">
        <f t="shared" si="28"/>
        <v>0</v>
      </c>
      <c r="V41" s="97">
        <f t="shared" si="28"/>
        <v>0</v>
      </c>
      <c r="W41" s="97">
        <f t="shared" si="28"/>
        <v>0</v>
      </c>
      <c r="X41" s="97">
        <f t="shared" si="28"/>
        <v>0</v>
      </c>
      <c r="Y41" s="97">
        <f t="shared" si="28"/>
        <v>0</v>
      </c>
      <c r="Z41" s="97">
        <f t="shared" si="28"/>
        <v>0</v>
      </c>
      <c r="AA41" s="97">
        <f t="shared" si="28"/>
        <v>0</v>
      </c>
      <c r="AB41" s="97">
        <f t="shared" si="28"/>
        <v>0</v>
      </c>
      <c r="AC41" s="97">
        <f t="shared" si="28"/>
        <v>0</v>
      </c>
      <c r="AD41" s="97">
        <f t="shared" si="28"/>
        <v>0</v>
      </c>
      <c r="AE41" s="97">
        <f t="shared" si="28"/>
        <v>0</v>
      </c>
      <c r="AF41" s="97">
        <f t="shared" si="28"/>
        <v>0</v>
      </c>
      <c r="AG41" s="97">
        <f t="shared" si="28"/>
        <v>0</v>
      </c>
      <c r="AH41" s="97">
        <f t="shared" si="28"/>
        <v>0</v>
      </c>
      <c r="AI41" s="97">
        <f t="shared" si="28"/>
        <v>0</v>
      </c>
      <c r="AJ41" s="97">
        <f t="shared" si="28"/>
        <v>0</v>
      </c>
      <c r="AK41" s="97">
        <f t="shared" si="28"/>
        <v>0</v>
      </c>
      <c r="AL41" s="97">
        <f t="shared" si="28"/>
        <v>0</v>
      </c>
      <c r="AM41" s="97">
        <f t="shared" si="28"/>
        <v>0</v>
      </c>
      <c r="AN41" s="97">
        <f t="shared" si="28"/>
        <v>0</v>
      </c>
      <c r="AO41" s="97">
        <f t="shared" si="28"/>
        <v>0</v>
      </c>
      <c r="AP41" s="97">
        <f t="shared" si="28"/>
        <v>0</v>
      </c>
      <c r="AQ41" s="97">
        <f t="shared" si="28"/>
        <v>0</v>
      </c>
      <c r="AR41" s="97">
        <f t="shared" si="28"/>
        <v>0</v>
      </c>
      <c r="AS41" s="97">
        <f t="shared" si="28"/>
        <v>0</v>
      </c>
      <c r="AT41" s="97">
        <f t="shared" si="28"/>
        <v>0</v>
      </c>
      <c r="AU41" s="90">
        <f t="shared" si="3"/>
        <v>984474</v>
      </c>
    </row>
    <row r="42" spans="1:49" ht="13.5" customHeight="1" x14ac:dyDescent="0.2">
      <c r="A42" s="40" t="s">
        <v>63</v>
      </c>
      <c r="B42" s="93">
        <f>SUM(B43:B44)</f>
        <v>0</v>
      </c>
      <c r="C42" s="93">
        <f t="shared" ref="C42:AT42" si="30">SUM(C43:C44)</f>
        <v>0</v>
      </c>
      <c r="D42" s="93">
        <f t="shared" si="30"/>
        <v>0</v>
      </c>
      <c r="E42" s="93">
        <f t="shared" si="30"/>
        <v>0</v>
      </c>
      <c r="F42" s="93">
        <f t="shared" si="30"/>
        <v>0</v>
      </c>
      <c r="G42" s="93">
        <f t="shared" si="30"/>
        <v>0</v>
      </c>
      <c r="H42" s="93">
        <f t="shared" ref="H42" si="31">SUM(H43:H44)</f>
        <v>0</v>
      </c>
      <c r="I42" s="93">
        <f t="shared" si="30"/>
        <v>0</v>
      </c>
      <c r="J42" s="93">
        <f>SUM(J43:J44)</f>
        <v>0</v>
      </c>
      <c r="K42" s="93">
        <f>SUM(K43:K44)</f>
        <v>0</v>
      </c>
      <c r="L42" s="93">
        <f>SUM(L43:L44)</f>
        <v>0</v>
      </c>
      <c r="M42" s="93">
        <f t="shared" si="30"/>
        <v>0</v>
      </c>
      <c r="N42" s="93">
        <f t="shared" si="30"/>
        <v>0</v>
      </c>
      <c r="O42" s="93">
        <f t="shared" si="30"/>
        <v>0</v>
      </c>
      <c r="P42" s="93">
        <f t="shared" si="30"/>
        <v>0</v>
      </c>
      <c r="Q42" s="93">
        <f t="shared" si="30"/>
        <v>0</v>
      </c>
      <c r="R42" s="93">
        <f t="shared" si="30"/>
        <v>599679</v>
      </c>
      <c r="S42" s="93">
        <f t="shared" si="30"/>
        <v>0</v>
      </c>
      <c r="T42" s="93">
        <f t="shared" si="30"/>
        <v>0</v>
      </c>
      <c r="U42" s="93">
        <f t="shared" si="30"/>
        <v>0</v>
      </c>
      <c r="V42" s="93">
        <f t="shared" si="30"/>
        <v>0</v>
      </c>
      <c r="W42" s="93">
        <f t="shared" si="30"/>
        <v>0</v>
      </c>
      <c r="X42" s="93">
        <f t="shared" si="30"/>
        <v>0</v>
      </c>
      <c r="Y42" s="93">
        <f t="shared" si="30"/>
        <v>0</v>
      </c>
      <c r="Z42" s="93">
        <f t="shared" si="30"/>
        <v>0</v>
      </c>
      <c r="AA42" s="93">
        <f t="shared" si="30"/>
        <v>0</v>
      </c>
      <c r="AB42" s="93">
        <f t="shared" si="30"/>
        <v>0</v>
      </c>
      <c r="AC42" s="93">
        <f t="shared" si="30"/>
        <v>0</v>
      </c>
      <c r="AD42" s="93">
        <f t="shared" si="30"/>
        <v>0</v>
      </c>
      <c r="AE42" s="93">
        <f t="shared" si="30"/>
        <v>0</v>
      </c>
      <c r="AF42" s="93">
        <f t="shared" si="30"/>
        <v>0</v>
      </c>
      <c r="AG42" s="93">
        <f t="shared" si="30"/>
        <v>0</v>
      </c>
      <c r="AH42" s="93">
        <f t="shared" si="30"/>
        <v>0</v>
      </c>
      <c r="AI42" s="93">
        <f t="shared" si="30"/>
        <v>0</v>
      </c>
      <c r="AJ42" s="93">
        <f t="shared" si="30"/>
        <v>0</v>
      </c>
      <c r="AK42" s="93">
        <f t="shared" si="30"/>
        <v>0</v>
      </c>
      <c r="AL42" s="93">
        <f t="shared" si="30"/>
        <v>0</v>
      </c>
      <c r="AM42" s="93">
        <f t="shared" si="30"/>
        <v>0</v>
      </c>
      <c r="AN42" s="93">
        <f t="shared" si="30"/>
        <v>0</v>
      </c>
      <c r="AO42" s="93">
        <f t="shared" si="30"/>
        <v>0</v>
      </c>
      <c r="AP42" s="93">
        <f t="shared" si="30"/>
        <v>0</v>
      </c>
      <c r="AQ42" s="93">
        <f t="shared" si="30"/>
        <v>0</v>
      </c>
      <c r="AR42" s="93">
        <f t="shared" si="30"/>
        <v>0</v>
      </c>
      <c r="AS42" s="93">
        <f t="shared" si="30"/>
        <v>0</v>
      </c>
      <c r="AT42" s="93">
        <f t="shared" si="30"/>
        <v>0</v>
      </c>
      <c r="AU42" s="90">
        <f t="shared" si="3"/>
        <v>599679</v>
      </c>
    </row>
    <row r="43" spans="1:49" ht="13.5" customHeight="1" x14ac:dyDescent="0.2">
      <c r="A43" s="88" t="s">
        <v>244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>
        <v>549679</v>
      </c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0">
        <f t="shared" si="3"/>
        <v>549679</v>
      </c>
    </row>
    <row r="44" spans="1:49" ht="13.5" customHeight="1" x14ac:dyDescent="0.2">
      <c r="A44" s="83" t="s">
        <v>245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>
        <v>50000</v>
      </c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0">
        <f t="shared" si="3"/>
        <v>50000</v>
      </c>
    </row>
    <row r="45" spans="1:49" ht="13.5" customHeight="1" x14ac:dyDescent="0.2">
      <c r="A45" s="88" t="s">
        <v>64</v>
      </c>
      <c r="B45" s="91">
        <f>SUM(B46:B47)</f>
        <v>0</v>
      </c>
      <c r="C45" s="91">
        <f t="shared" ref="C45:AT45" si="32">SUM(C46:C47)</f>
        <v>0</v>
      </c>
      <c r="D45" s="91">
        <f t="shared" si="32"/>
        <v>0</v>
      </c>
      <c r="E45" s="91">
        <f t="shared" si="32"/>
        <v>0</v>
      </c>
      <c r="F45" s="91">
        <f t="shared" si="32"/>
        <v>0</v>
      </c>
      <c r="G45" s="91">
        <f t="shared" si="32"/>
        <v>0</v>
      </c>
      <c r="H45" s="91">
        <f t="shared" ref="H45" si="33">SUM(H46:H47)</f>
        <v>0</v>
      </c>
      <c r="I45" s="91">
        <f t="shared" si="32"/>
        <v>0</v>
      </c>
      <c r="J45" s="91">
        <f t="shared" si="32"/>
        <v>0</v>
      </c>
      <c r="K45" s="91">
        <f t="shared" ref="K45" si="34">SUM(K46:K47)</f>
        <v>0</v>
      </c>
      <c r="L45" s="91">
        <f t="shared" si="32"/>
        <v>0</v>
      </c>
      <c r="M45" s="91">
        <f t="shared" si="32"/>
        <v>0</v>
      </c>
      <c r="N45" s="91">
        <f t="shared" si="32"/>
        <v>0</v>
      </c>
      <c r="O45" s="91">
        <f t="shared" si="32"/>
        <v>0</v>
      </c>
      <c r="P45" s="91">
        <f t="shared" si="32"/>
        <v>0</v>
      </c>
      <c r="Q45" s="91">
        <f t="shared" si="32"/>
        <v>0</v>
      </c>
      <c r="R45" s="91">
        <f t="shared" si="32"/>
        <v>384795</v>
      </c>
      <c r="S45" s="91">
        <f t="shared" si="32"/>
        <v>0</v>
      </c>
      <c r="T45" s="91">
        <f t="shared" si="32"/>
        <v>0</v>
      </c>
      <c r="U45" s="91">
        <f t="shared" si="32"/>
        <v>0</v>
      </c>
      <c r="V45" s="91">
        <f t="shared" si="32"/>
        <v>0</v>
      </c>
      <c r="W45" s="91">
        <f t="shared" si="32"/>
        <v>0</v>
      </c>
      <c r="X45" s="91">
        <f t="shared" si="32"/>
        <v>0</v>
      </c>
      <c r="Y45" s="91">
        <f t="shared" si="32"/>
        <v>0</v>
      </c>
      <c r="Z45" s="91">
        <f t="shared" si="32"/>
        <v>0</v>
      </c>
      <c r="AA45" s="91">
        <f t="shared" si="32"/>
        <v>0</v>
      </c>
      <c r="AB45" s="91">
        <f t="shared" si="32"/>
        <v>0</v>
      </c>
      <c r="AC45" s="91">
        <f t="shared" si="32"/>
        <v>0</v>
      </c>
      <c r="AD45" s="91">
        <f t="shared" si="32"/>
        <v>0</v>
      </c>
      <c r="AE45" s="91">
        <f t="shared" si="32"/>
        <v>0</v>
      </c>
      <c r="AF45" s="91">
        <f t="shared" si="32"/>
        <v>0</v>
      </c>
      <c r="AG45" s="91">
        <f t="shared" si="32"/>
        <v>0</v>
      </c>
      <c r="AH45" s="91">
        <f t="shared" si="32"/>
        <v>0</v>
      </c>
      <c r="AI45" s="91">
        <f t="shared" si="32"/>
        <v>0</v>
      </c>
      <c r="AJ45" s="91">
        <f t="shared" si="32"/>
        <v>0</v>
      </c>
      <c r="AK45" s="91">
        <f t="shared" si="32"/>
        <v>0</v>
      </c>
      <c r="AL45" s="91">
        <f t="shared" si="32"/>
        <v>0</v>
      </c>
      <c r="AM45" s="91">
        <f t="shared" si="32"/>
        <v>0</v>
      </c>
      <c r="AN45" s="91">
        <f t="shared" si="32"/>
        <v>0</v>
      </c>
      <c r="AO45" s="91">
        <f t="shared" si="32"/>
        <v>0</v>
      </c>
      <c r="AP45" s="91">
        <f t="shared" si="32"/>
        <v>0</v>
      </c>
      <c r="AQ45" s="91">
        <f t="shared" si="32"/>
        <v>0</v>
      </c>
      <c r="AR45" s="91">
        <f t="shared" si="32"/>
        <v>0</v>
      </c>
      <c r="AS45" s="91">
        <f t="shared" si="32"/>
        <v>0</v>
      </c>
      <c r="AT45" s="91">
        <f t="shared" si="32"/>
        <v>0</v>
      </c>
      <c r="AU45" s="90">
        <f t="shared" si="3"/>
        <v>384795</v>
      </c>
    </row>
    <row r="46" spans="1:49" ht="13.5" customHeight="1" x14ac:dyDescent="0.2">
      <c r="A46" s="88" t="s">
        <v>246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>
        <v>384795</v>
      </c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0">
        <f t="shared" si="3"/>
        <v>384795</v>
      </c>
      <c r="AV46" s="104"/>
      <c r="AW46" s="104"/>
    </row>
    <row r="47" spans="1:49" ht="13.5" customHeight="1" x14ac:dyDescent="0.2">
      <c r="A47" s="88" t="s">
        <v>247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0">
        <f t="shared" si="3"/>
        <v>0</v>
      </c>
    </row>
    <row r="48" spans="1:49" ht="13.5" customHeight="1" x14ac:dyDescent="0.2">
      <c r="A48" s="41" t="s">
        <v>214</v>
      </c>
      <c r="B48" s="96">
        <f>SUM(B34+B36)</f>
        <v>6350</v>
      </c>
      <c r="C48" s="96">
        <f t="shared" ref="C48:AS48" si="35">SUM(C34+C36)</f>
        <v>19114</v>
      </c>
      <c r="D48" s="96">
        <f t="shared" si="35"/>
        <v>50000</v>
      </c>
      <c r="E48" s="96">
        <f t="shared" si="35"/>
        <v>37900</v>
      </c>
      <c r="F48" s="96">
        <f t="shared" si="35"/>
        <v>210042</v>
      </c>
      <c r="G48" s="96">
        <f t="shared" si="35"/>
        <v>266571</v>
      </c>
      <c r="H48" s="96">
        <f t="shared" ref="H48" si="36">SUM(H34+H36)</f>
        <v>33552</v>
      </c>
      <c r="I48" s="96">
        <f t="shared" si="35"/>
        <v>8255</v>
      </c>
      <c r="J48" s="96">
        <f t="shared" si="35"/>
        <v>9106</v>
      </c>
      <c r="K48" s="96">
        <f t="shared" ref="K48" si="37">SUM(K34+K36)</f>
        <v>10015</v>
      </c>
      <c r="L48" s="96">
        <f t="shared" si="35"/>
        <v>14800</v>
      </c>
      <c r="M48" s="96">
        <f t="shared" si="35"/>
        <v>375467</v>
      </c>
      <c r="N48" s="96">
        <f t="shared" si="35"/>
        <v>1905</v>
      </c>
      <c r="O48" s="96">
        <f t="shared" si="35"/>
        <v>5004</v>
      </c>
      <c r="P48" s="96">
        <f t="shared" si="35"/>
        <v>104611</v>
      </c>
      <c r="Q48" s="96">
        <f t="shared" si="35"/>
        <v>107505</v>
      </c>
      <c r="R48" s="96">
        <f t="shared" si="35"/>
        <v>1403113</v>
      </c>
      <c r="S48" s="96">
        <f t="shared" si="35"/>
        <v>546580</v>
      </c>
      <c r="T48" s="96">
        <f t="shared" si="35"/>
        <v>762</v>
      </c>
      <c r="U48" s="96">
        <f t="shared" si="35"/>
        <v>1000</v>
      </c>
      <c r="V48" s="96">
        <f t="shared" si="35"/>
        <v>5060</v>
      </c>
      <c r="W48" s="96">
        <f t="shared" si="35"/>
        <v>5357</v>
      </c>
      <c r="X48" s="96">
        <f t="shared" si="35"/>
        <v>6289</v>
      </c>
      <c r="Y48" s="96">
        <f t="shared" si="35"/>
        <v>1650</v>
      </c>
      <c r="Z48" s="96">
        <f t="shared" si="35"/>
        <v>14950</v>
      </c>
      <c r="AA48" s="96">
        <f t="shared" si="35"/>
        <v>855</v>
      </c>
      <c r="AB48" s="96">
        <f t="shared" si="35"/>
        <v>13038</v>
      </c>
      <c r="AC48" s="96">
        <f t="shared" si="35"/>
        <v>3597</v>
      </c>
      <c r="AD48" s="96">
        <f t="shared" si="35"/>
        <v>38905</v>
      </c>
      <c r="AE48" s="96">
        <f t="shared" si="35"/>
        <v>150</v>
      </c>
      <c r="AF48" s="96">
        <f t="shared" si="35"/>
        <v>14600</v>
      </c>
      <c r="AG48" s="96">
        <f t="shared" si="35"/>
        <v>110</v>
      </c>
      <c r="AH48" s="96">
        <f t="shared" si="35"/>
        <v>8500</v>
      </c>
      <c r="AI48" s="96">
        <f t="shared" si="35"/>
        <v>510</v>
      </c>
      <c r="AJ48" s="96">
        <f t="shared" si="35"/>
        <v>705</v>
      </c>
      <c r="AK48" s="96">
        <f t="shared" si="35"/>
        <v>6200</v>
      </c>
      <c r="AL48" s="96">
        <f t="shared" si="35"/>
        <v>500</v>
      </c>
      <c r="AM48" s="96">
        <f t="shared" si="35"/>
        <v>4500</v>
      </c>
      <c r="AN48" s="96">
        <f t="shared" si="35"/>
        <v>5000</v>
      </c>
      <c r="AO48" s="96">
        <f t="shared" si="35"/>
        <v>112</v>
      </c>
      <c r="AP48" s="96">
        <f t="shared" si="35"/>
        <v>20000</v>
      </c>
      <c r="AQ48" s="96">
        <f t="shared" si="35"/>
        <v>9970</v>
      </c>
      <c r="AR48" s="96">
        <f t="shared" si="35"/>
        <v>25958</v>
      </c>
      <c r="AS48" s="96">
        <f t="shared" si="35"/>
        <v>22050</v>
      </c>
      <c r="AT48" s="96">
        <f>SUM(AT34+AT36)</f>
        <v>82500</v>
      </c>
      <c r="AU48" s="90">
        <f t="shared" si="3"/>
        <v>3502718</v>
      </c>
      <c r="AV48" s="104"/>
      <c r="AW48" t="s">
        <v>371</v>
      </c>
    </row>
    <row r="49" spans="1:50" ht="22.5" x14ac:dyDescent="0.2">
      <c r="A49" s="102" t="s">
        <v>365</v>
      </c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>
        <v>1838076</v>
      </c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90">
        <f t="shared" si="3"/>
        <v>1838076</v>
      </c>
      <c r="AV49" s="339">
        <f>SUM(AU48:AU49)</f>
        <v>5340794</v>
      </c>
      <c r="AW49" s="126">
        <f>'2.1 ÖNKORMÁNYZAT'!$AA$60</f>
        <v>5340794</v>
      </c>
      <c r="AX49" s="104">
        <f>SUM(AV49-AW49)</f>
        <v>0</v>
      </c>
    </row>
    <row r="50" spans="1:50" x14ac:dyDescent="0.2">
      <c r="S50" s="104"/>
      <c r="AU50" s="104"/>
    </row>
    <row r="51" spans="1:50" x14ac:dyDescent="0.2">
      <c r="S51" s="104"/>
      <c r="AX51" s="104"/>
    </row>
    <row r="52" spans="1:50" x14ac:dyDescent="0.2">
      <c r="AV52" s="104"/>
    </row>
    <row r="54" spans="1:50" s="247" customFormat="1" x14ac:dyDescent="0.2">
      <c r="A54" s="263"/>
    </row>
    <row r="55" spans="1:50" s="247" customFormat="1" x14ac:dyDescent="0.2">
      <c r="A55" s="263"/>
    </row>
    <row r="56" spans="1:50" x14ac:dyDescent="0.2">
      <c r="A56" s="270"/>
    </row>
  </sheetData>
  <mergeCells count="3">
    <mergeCell ref="A1:A3"/>
    <mergeCell ref="B1:AU1"/>
    <mergeCell ref="AU2:AU3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50" orientation="landscape" verticalDpi="300" r:id="rId1"/>
  <headerFooter alignWithMargins="0">
    <oddHeader>&amp;LVeresegyház Város&amp;C&amp;"Arial CE,Félkövér"ÖNKORMÁNYZAT2012. ÉV&amp;R2012. kiadások eFt3.1 melléklet</oddHeader>
    <oddFooter>&amp;L&amp;7&amp;Z&amp;F&amp;R&amp;7&amp;D &amp;T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52"/>
  <sheetViews>
    <sheetView topLeftCell="A34" zoomScaleNormal="100" workbookViewId="0">
      <selection activeCell="D45" sqref="D45"/>
    </sheetView>
  </sheetViews>
  <sheetFormatPr defaultRowHeight="12.75" x14ac:dyDescent="0.2"/>
  <cols>
    <col min="1" max="1" width="40" customWidth="1"/>
    <col min="2" max="8" width="9.7109375" customWidth="1"/>
    <col min="9" max="9" width="11.140625" customWidth="1"/>
    <col min="10" max="10" width="10.42578125" customWidth="1"/>
    <col min="11" max="11" width="10.7109375" customWidth="1"/>
    <col min="12" max="12" width="9" customWidth="1"/>
    <col min="13" max="13" width="9.5703125" customWidth="1"/>
    <col min="14" max="14" width="10.85546875" customWidth="1"/>
    <col min="15" max="15" width="13.140625" customWidth="1"/>
  </cols>
  <sheetData>
    <row r="1" spans="1:14" x14ac:dyDescent="0.2">
      <c r="A1" s="587" t="s">
        <v>251</v>
      </c>
      <c r="B1" s="587"/>
      <c r="C1" s="587"/>
      <c r="D1" s="587"/>
      <c r="E1" s="587"/>
      <c r="F1" s="587"/>
      <c r="G1" s="587"/>
      <c r="H1" s="587"/>
    </row>
    <row r="2" spans="1:14" ht="15" x14ac:dyDescent="0.2">
      <c r="A2" s="600" t="s">
        <v>340</v>
      </c>
      <c r="B2" s="600"/>
      <c r="C2" s="600"/>
      <c r="D2" s="600"/>
      <c r="E2" s="600"/>
      <c r="F2" s="600"/>
      <c r="G2" s="600"/>
      <c r="H2" s="600"/>
      <c r="I2" s="1"/>
      <c r="J2" s="1"/>
      <c r="M2" s="1"/>
      <c r="N2" s="1"/>
    </row>
    <row r="3" spans="1:14" ht="15" x14ac:dyDescent="0.2">
      <c r="A3" s="589" t="s">
        <v>67</v>
      </c>
      <c r="B3" s="589"/>
      <c r="C3" s="589"/>
      <c r="D3" s="589"/>
      <c r="E3" s="589"/>
      <c r="F3" s="589"/>
      <c r="G3" s="589"/>
      <c r="H3" s="589"/>
      <c r="I3" s="1"/>
      <c r="J3" s="1"/>
    </row>
    <row r="4" spans="1:14" x14ac:dyDescent="0.2">
      <c r="A4" s="599" t="s">
        <v>3</v>
      </c>
      <c r="B4" s="599"/>
      <c r="C4" s="599"/>
      <c r="D4" s="599"/>
      <c r="E4" s="599"/>
      <c r="F4" s="599"/>
      <c r="G4" s="599"/>
      <c r="H4" s="599"/>
    </row>
    <row r="5" spans="1:14" x14ac:dyDescent="0.2">
      <c r="A5" s="626" t="s">
        <v>49</v>
      </c>
      <c r="B5" s="675" t="s">
        <v>172</v>
      </c>
      <c r="C5" s="676"/>
      <c r="D5" s="676"/>
      <c r="E5" s="676"/>
      <c r="F5" s="676"/>
      <c r="G5" s="676"/>
      <c r="H5" s="677"/>
    </row>
    <row r="6" spans="1:14" ht="17.25" customHeight="1" x14ac:dyDescent="0.2">
      <c r="A6" s="674"/>
      <c r="B6" s="76" t="s">
        <v>261</v>
      </c>
      <c r="C6" s="76" t="s">
        <v>262</v>
      </c>
      <c r="D6" s="76" t="s">
        <v>263</v>
      </c>
      <c r="E6" s="76" t="s">
        <v>265</v>
      </c>
      <c r="F6" s="76" t="s">
        <v>266</v>
      </c>
      <c r="G6" s="76" t="s">
        <v>276</v>
      </c>
      <c r="H6" s="626" t="s">
        <v>68</v>
      </c>
    </row>
    <row r="7" spans="1:14" ht="99" customHeight="1" x14ac:dyDescent="0.2">
      <c r="A7" s="627"/>
      <c r="B7" s="72" t="s">
        <v>304</v>
      </c>
      <c r="C7" s="72" t="s">
        <v>305</v>
      </c>
      <c r="D7" s="72" t="s">
        <v>306</v>
      </c>
      <c r="E7" s="72" t="s">
        <v>307</v>
      </c>
      <c r="F7" s="72" t="s">
        <v>308</v>
      </c>
      <c r="G7" s="72" t="s">
        <v>316</v>
      </c>
      <c r="H7" s="627"/>
    </row>
    <row r="8" spans="1:14" ht="13.5" customHeight="1" x14ac:dyDescent="0.2">
      <c r="A8" s="37" t="s">
        <v>207</v>
      </c>
      <c r="B8" s="90">
        <f>SUM(B9:B13)</f>
        <v>6350</v>
      </c>
      <c r="C8" s="90">
        <f t="shared" ref="C8:G8" si="0">SUM(C9:C13)</f>
        <v>10638</v>
      </c>
      <c r="D8" s="90">
        <f t="shared" si="0"/>
        <v>27085</v>
      </c>
      <c r="E8" s="90">
        <f t="shared" si="0"/>
        <v>420870</v>
      </c>
      <c r="F8" s="90">
        <f t="shared" si="0"/>
        <v>38473</v>
      </c>
      <c r="G8" s="90">
        <f t="shared" si="0"/>
        <v>4538</v>
      </c>
      <c r="H8" s="90">
        <f t="shared" ref="H8:H52" si="1">SUM(B8:G8)</f>
        <v>507954</v>
      </c>
    </row>
    <row r="9" spans="1:14" ht="13.5" customHeight="1" x14ac:dyDescent="0.2">
      <c r="A9" s="73" t="s">
        <v>137</v>
      </c>
      <c r="B9" s="91"/>
      <c r="C9" s="91">
        <v>6357</v>
      </c>
      <c r="D9" s="91">
        <v>20062</v>
      </c>
      <c r="E9" s="91">
        <v>233776</v>
      </c>
      <c r="F9" s="91">
        <v>27582</v>
      </c>
      <c r="G9" s="91">
        <v>2888</v>
      </c>
      <c r="H9" s="90">
        <f t="shared" si="1"/>
        <v>290665</v>
      </c>
    </row>
    <row r="10" spans="1:14" ht="13.5" customHeight="1" x14ac:dyDescent="0.2">
      <c r="A10" s="74" t="s">
        <v>144</v>
      </c>
      <c r="B10" s="91"/>
      <c r="C10" s="91">
        <v>1596</v>
      </c>
      <c r="D10" s="91">
        <v>5433</v>
      </c>
      <c r="E10" s="91">
        <v>61319</v>
      </c>
      <c r="F10" s="91">
        <v>7545</v>
      </c>
      <c r="G10" s="91">
        <v>754</v>
      </c>
      <c r="H10" s="90">
        <f t="shared" si="1"/>
        <v>76647</v>
      </c>
    </row>
    <row r="11" spans="1:14" ht="13.5" customHeight="1" x14ac:dyDescent="0.2">
      <c r="A11" s="73" t="s">
        <v>138</v>
      </c>
      <c r="B11" s="91">
        <v>6350</v>
      </c>
      <c r="C11" s="91">
        <v>2685</v>
      </c>
      <c r="D11" s="91">
        <v>1590</v>
      </c>
      <c r="E11" s="125">
        <v>125775</v>
      </c>
      <c r="F11" s="125">
        <v>3346</v>
      </c>
      <c r="G11" s="91">
        <v>896</v>
      </c>
      <c r="H11" s="90">
        <f t="shared" si="1"/>
        <v>140642</v>
      </c>
    </row>
    <row r="12" spans="1:14" ht="13.5" customHeight="1" x14ac:dyDescent="0.2">
      <c r="A12" s="36" t="s">
        <v>139</v>
      </c>
      <c r="B12" s="91"/>
      <c r="C12" s="91"/>
      <c r="D12" s="91"/>
      <c r="E12" s="91"/>
      <c r="F12" s="91"/>
      <c r="G12" s="91"/>
      <c r="H12" s="90">
        <f t="shared" si="1"/>
        <v>0</v>
      </c>
    </row>
    <row r="13" spans="1:14" ht="13.5" customHeight="1" x14ac:dyDescent="0.2">
      <c r="A13" s="73" t="s">
        <v>160</v>
      </c>
      <c r="B13" s="91"/>
      <c r="C13" s="91"/>
      <c r="D13" s="91"/>
      <c r="E13" s="91"/>
      <c r="F13" s="91"/>
      <c r="G13" s="91"/>
      <c r="H13" s="90">
        <f t="shared" si="1"/>
        <v>0</v>
      </c>
    </row>
    <row r="14" spans="1:14" ht="13.5" customHeight="1" x14ac:dyDescent="0.2">
      <c r="A14" s="73" t="s">
        <v>161</v>
      </c>
      <c r="B14" s="91"/>
      <c r="C14" s="91"/>
      <c r="D14" s="91"/>
      <c r="E14" s="91"/>
      <c r="F14" s="91"/>
      <c r="G14" s="91"/>
      <c r="H14" s="90">
        <f t="shared" si="1"/>
        <v>0</v>
      </c>
    </row>
    <row r="15" spans="1:14" ht="13.5" customHeight="1" x14ac:dyDescent="0.2">
      <c r="A15" s="32" t="s">
        <v>154</v>
      </c>
      <c r="B15" s="92"/>
      <c r="C15" s="92"/>
      <c r="D15" s="92"/>
      <c r="E15" s="92"/>
      <c r="F15" s="92"/>
      <c r="G15" s="92"/>
      <c r="H15" s="90">
        <f t="shared" si="1"/>
        <v>0</v>
      </c>
    </row>
    <row r="16" spans="1:14" ht="13.5" customHeight="1" x14ac:dyDescent="0.2">
      <c r="A16" s="62" t="s">
        <v>159</v>
      </c>
      <c r="B16" s="93"/>
      <c r="C16" s="93"/>
      <c r="D16" s="93"/>
      <c r="E16" s="93"/>
      <c r="F16" s="93"/>
      <c r="G16" s="93"/>
      <c r="H16" s="90">
        <f t="shared" si="1"/>
        <v>0</v>
      </c>
    </row>
    <row r="17" spans="1:8" ht="15" customHeight="1" x14ac:dyDescent="0.2">
      <c r="A17" s="36" t="s">
        <v>145</v>
      </c>
      <c r="B17" s="93"/>
      <c r="C17" s="93"/>
      <c r="D17" s="93"/>
      <c r="E17" s="93"/>
      <c r="F17" s="93"/>
      <c r="G17" s="93"/>
      <c r="H17" s="90">
        <f t="shared" si="1"/>
        <v>0</v>
      </c>
    </row>
    <row r="18" spans="1:8" ht="13.5" customHeight="1" x14ac:dyDescent="0.2">
      <c r="A18" s="38" t="s">
        <v>212</v>
      </c>
      <c r="B18" s="93"/>
      <c r="C18" s="93"/>
      <c r="D18" s="93"/>
      <c r="E18" s="93"/>
      <c r="F18" s="93"/>
      <c r="G18" s="93"/>
      <c r="H18" s="90">
        <f t="shared" si="1"/>
        <v>0</v>
      </c>
    </row>
    <row r="19" spans="1:8" ht="13.5" customHeight="1" x14ac:dyDescent="0.2">
      <c r="A19" s="38" t="s">
        <v>206</v>
      </c>
      <c r="B19" s="93"/>
      <c r="C19" s="93"/>
      <c r="D19" s="93"/>
      <c r="E19" s="93"/>
      <c r="F19" s="93"/>
      <c r="G19" s="93"/>
      <c r="H19" s="90">
        <f t="shared" si="1"/>
        <v>0</v>
      </c>
    </row>
    <row r="20" spans="1:8" ht="13.5" customHeight="1" x14ac:dyDescent="0.2">
      <c r="A20" s="74"/>
      <c r="B20" s="93"/>
      <c r="C20" s="93"/>
      <c r="D20" s="93"/>
      <c r="E20" s="93"/>
      <c r="F20" s="93"/>
      <c r="G20" s="93"/>
      <c r="H20" s="90">
        <f t="shared" si="1"/>
        <v>0</v>
      </c>
    </row>
    <row r="21" spans="1:8" ht="15.75" customHeight="1" x14ac:dyDescent="0.2">
      <c r="A21" s="34" t="s">
        <v>208</v>
      </c>
      <c r="B21" s="94">
        <f>SUM(B22:B24)</f>
        <v>0</v>
      </c>
      <c r="C21" s="94">
        <f t="shared" ref="C21:G21" si="2">SUM(C22:C24)</f>
        <v>0</v>
      </c>
      <c r="D21" s="94">
        <f t="shared" si="2"/>
        <v>0</v>
      </c>
      <c r="E21" s="94">
        <f t="shared" si="2"/>
        <v>0</v>
      </c>
      <c r="F21" s="94">
        <f t="shared" si="2"/>
        <v>0</v>
      </c>
      <c r="G21" s="94">
        <f t="shared" si="2"/>
        <v>0</v>
      </c>
      <c r="H21" s="90">
        <f t="shared" si="1"/>
        <v>0</v>
      </c>
    </row>
    <row r="22" spans="1:8" ht="13.5" customHeight="1" x14ac:dyDescent="0.2">
      <c r="A22" s="73" t="s">
        <v>146</v>
      </c>
      <c r="B22" s="91"/>
      <c r="C22" s="91"/>
      <c r="D22" s="91"/>
      <c r="E22" s="91"/>
      <c r="F22" s="91"/>
      <c r="G22" s="91"/>
      <c r="H22" s="90">
        <f t="shared" si="1"/>
        <v>0</v>
      </c>
    </row>
    <row r="23" spans="1:8" ht="13.5" customHeight="1" x14ac:dyDescent="0.2">
      <c r="A23" s="73" t="s">
        <v>147</v>
      </c>
      <c r="B23" s="91"/>
      <c r="C23" s="91"/>
      <c r="D23" s="91"/>
      <c r="E23" s="91"/>
      <c r="F23" s="91"/>
      <c r="G23" s="91"/>
      <c r="H23" s="90">
        <f t="shared" si="1"/>
        <v>0</v>
      </c>
    </row>
    <row r="24" spans="1:8" ht="15.75" customHeight="1" x14ac:dyDescent="0.2">
      <c r="A24" s="73" t="s">
        <v>162</v>
      </c>
      <c r="B24" s="91"/>
      <c r="C24" s="91"/>
      <c r="D24" s="91"/>
      <c r="E24" s="91"/>
      <c r="F24" s="91"/>
      <c r="G24" s="91"/>
      <c r="H24" s="90">
        <f t="shared" si="1"/>
        <v>0</v>
      </c>
    </row>
    <row r="25" spans="1:8" ht="15.75" customHeight="1" x14ac:dyDescent="0.2">
      <c r="A25" s="73" t="s">
        <v>149</v>
      </c>
      <c r="B25" s="91"/>
      <c r="C25" s="91"/>
      <c r="D25" s="91"/>
      <c r="E25" s="91"/>
      <c r="F25" s="91"/>
      <c r="G25" s="91"/>
      <c r="H25" s="90">
        <f t="shared" si="1"/>
        <v>0</v>
      </c>
    </row>
    <row r="26" spans="1:8" ht="15.75" customHeight="1" x14ac:dyDescent="0.2">
      <c r="A26" s="32" t="s">
        <v>141</v>
      </c>
      <c r="B26" s="93"/>
      <c r="C26" s="93"/>
      <c r="D26" s="93"/>
      <c r="E26" s="93"/>
      <c r="F26" s="93"/>
      <c r="G26" s="93"/>
      <c r="H26" s="90">
        <f t="shared" si="1"/>
        <v>0</v>
      </c>
    </row>
    <row r="27" spans="1:8" ht="15.75" customHeight="1" x14ac:dyDescent="0.2">
      <c r="A27" s="74" t="s">
        <v>150</v>
      </c>
      <c r="B27" s="93"/>
      <c r="C27" s="93"/>
      <c r="D27" s="93"/>
      <c r="E27" s="93"/>
      <c r="F27" s="93"/>
      <c r="G27" s="93"/>
      <c r="H27" s="90">
        <f t="shared" si="1"/>
        <v>0</v>
      </c>
    </row>
    <row r="28" spans="1:8" ht="15" customHeight="1" x14ac:dyDescent="0.2">
      <c r="A28" s="32" t="s">
        <v>151</v>
      </c>
      <c r="B28" s="93"/>
      <c r="C28" s="93"/>
      <c r="D28" s="93"/>
      <c r="E28" s="93"/>
      <c r="F28" s="93"/>
      <c r="G28" s="93"/>
      <c r="H28" s="90">
        <f t="shared" si="1"/>
        <v>0</v>
      </c>
    </row>
    <row r="29" spans="1:8" ht="15" customHeight="1" x14ac:dyDescent="0.2">
      <c r="A29" s="44"/>
      <c r="B29" s="93"/>
      <c r="C29" s="93"/>
      <c r="D29" s="93"/>
      <c r="E29" s="93"/>
      <c r="F29" s="93"/>
      <c r="G29" s="93"/>
      <c r="H29" s="90">
        <f t="shared" si="1"/>
        <v>0</v>
      </c>
    </row>
    <row r="30" spans="1:8" ht="15" customHeight="1" x14ac:dyDescent="0.2">
      <c r="A30" s="56" t="s">
        <v>215</v>
      </c>
      <c r="B30" s="94">
        <f>SUM(B31:B32)</f>
        <v>0</v>
      </c>
      <c r="C30" s="94">
        <f t="shared" ref="C30:G30" si="3">SUM(C31:C32)</f>
        <v>0</v>
      </c>
      <c r="D30" s="94">
        <f t="shared" si="3"/>
        <v>0</v>
      </c>
      <c r="E30" s="94">
        <f t="shared" si="3"/>
        <v>0</v>
      </c>
      <c r="F30" s="94">
        <f t="shared" si="3"/>
        <v>0</v>
      </c>
      <c r="G30" s="94">
        <f t="shared" si="3"/>
        <v>0</v>
      </c>
      <c r="H30" s="90">
        <f t="shared" si="1"/>
        <v>0</v>
      </c>
    </row>
    <row r="31" spans="1:8" ht="15" customHeight="1" x14ac:dyDescent="0.2">
      <c r="A31" s="38" t="s">
        <v>142</v>
      </c>
      <c r="B31" s="91"/>
      <c r="C31" s="91"/>
      <c r="D31" s="91"/>
      <c r="E31" s="91"/>
      <c r="F31" s="91"/>
      <c r="G31" s="91"/>
      <c r="H31" s="90">
        <f t="shared" si="1"/>
        <v>0</v>
      </c>
    </row>
    <row r="32" spans="1:8" ht="15" customHeight="1" x14ac:dyDescent="0.2">
      <c r="A32" s="38" t="s">
        <v>143</v>
      </c>
      <c r="B32" s="91"/>
      <c r="C32" s="91"/>
      <c r="D32" s="91"/>
      <c r="E32" s="91"/>
      <c r="F32" s="91"/>
      <c r="G32" s="91"/>
      <c r="H32" s="90">
        <f t="shared" si="1"/>
        <v>0</v>
      </c>
    </row>
    <row r="33" spans="1:8" ht="14.25" customHeight="1" x14ac:dyDescent="0.2">
      <c r="A33" s="43"/>
      <c r="B33" s="91"/>
      <c r="C33" s="91"/>
      <c r="D33" s="91"/>
      <c r="E33" s="91"/>
      <c r="F33" s="91"/>
      <c r="G33" s="91"/>
      <c r="H33" s="90">
        <f t="shared" si="1"/>
        <v>0</v>
      </c>
    </row>
    <row r="34" spans="1:8" ht="13.5" customHeight="1" x14ac:dyDescent="0.2">
      <c r="A34" s="34" t="s">
        <v>209</v>
      </c>
      <c r="B34" s="91">
        <f>SUM(B35:B36)</f>
        <v>0</v>
      </c>
      <c r="C34" s="91">
        <f t="shared" ref="C34:G34" si="4">SUM(C35:C36)</f>
        <v>0</v>
      </c>
      <c r="D34" s="91">
        <f t="shared" si="4"/>
        <v>0</v>
      </c>
      <c r="E34" s="91">
        <f t="shared" si="4"/>
        <v>0</v>
      </c>
      <c r="F34" s="91">
        <f t="shared" si="4"/>
        <v>0</v>
      </c>
      <c r="G34" s="91">
        <f t="shared" si="4"/>
        <v>0</v>
      </c>
      <c r="H34" s="90">
        <f t="shared" si="1"/>
        <v>0</v>
      </c>
    </row>
    <row r="35" spans="1:8" x14ac:dyDescent="0.2">
      <c r="A35" s="75" t="s">
        <v>165</v>
      </c>
      <c r="B35" s="91"/>
      <c r="C35" s="91"/>
      <c r="D35" s="91"/>
      <c r="E35" s="91"/>
      <c r="F35" s="91"/>
      <c r="G35" s="91"/>
      <c r="H35" s="90">
        <f t="shared" si="1"/>
        <v>0</v>
      </c>
    </row>
    <row r="36" spans="1:8" x14ac:dyDescent="0.2">
      <c r="A36" s="75" t="s">
        <v>166</v>
      </c>
      <c r="B36" s="94"/>
      <c r="C36" s="94"/>
      <c r="D36" s="94"/>
      <c r="E36" s="94"/>
      <c r="F36" s="94"/>
      <c r="G36" s="94"/>
      <c r="H36" s="90">
        <f t="shared" si="1"/>
        <v>0</v>
      </c>
    </row>
    <row r="37" spans="1:8" ht="13.5" customHeight="1" x14ac:dyDescent="0.2">
      <c r="A37" s="20"/>
      <c r="B37" s="95"/>
      <c r="C37" s="95"/>
      <c r="D37" s="95"/>
      <c r="E37" s="95"/>
      <c r="F37" s="95"/>
      <c r="G37" s="95"/>
      <c r="H37" s="90">
        <f t="shared" si="1"/>
        <v>0</v>
      </c>
    </row>
    <row r="38" spans="1:8" ht="15" customHeight="1" x14ac:dyDescent="0.2">
      <c r="A38" s="39" t="s">
        <v>211</v>
      </c>
      <c r="B38" s="96">
        <f>SUM(B8+B21+B30+B34)</f>
        <v>6350</v>
      </c>
      <c r="C38" s="96">
        <f t="shared" ref="C38:G38" si="5">SUM(C8+C21+C30+C34)</f>
        <v>10638</v>
      </c>
      <c r="D38" s="96">
        <f t="shared" si="5"/>
        <v>27085</v>
      </c>
      <c r="E38" s="96">
        <f t="shared" si="5"/>
        <v>420870</v>
      </c>
      <c r="F38" s="96">
        <f t="shared" si="5"/>
        <v>38473</v>
      </c>
      <c r="G38" s="96">
        <f t="shared" si="5"/>
        <v>4538</v>
      </c>
      <c r="H38" s="90">
        <f t="shared" si="1"/>
        <v>507954</v>
      </c>
    </row>
    <row r="39" spans="1:8" ht="13.5" customHeight="1" x14ac:dyDescent="0.2">
      <c r="A39" s="42"/>
      <c r="B39" s="96"/>
      <c r="C39" s="96"/>
      <c r="D39" s="96"/>
      <c r="E39" s="96"/>
      <c r="F39" s="96"/>
      <c r="G39" s="96"/>
      <c r="H39" s="90">
        <f t="shared" si="1"/>
        <v>0</v>
      </c>
    </row>
    <row r="40" spans="1:8" ht="13.5" customHeight="1" x14ac:dyDescent="0.2">
      <c r="A40" s="39" t="s">
        <v>213</v>
      </c>
      <c r="B40" s="96">
        <f>SUM(B41+B44+B45)</f>
        <v>0</v>
      </c>
      <c r="C40" s="96">
        <f t="shared" ref="C40:G40" si="6">SUM(C41+C44+C45)</f>
        <v>0</v>
      </c>
      <c r="D40" s="96">
        <f t="shared" si="6"/>
        <v>0</v>
      </c>
      <c r="E40" s="96">
        <f t="shared" si="6"/>
        <v>0</v>
      </c>
      <c r="F40" s="96">
        <f t="shared" si="6"/>
        <v>0</v>
      </c>
      <c r="G40" s="96">
        <f t="shared" si="6"/>
        <v>0</v>
      </c>
      <c r="H40" s="90">
        <f t="shared" si="1"/>
        <v>0</v>
      </c>
    </row>
    <row r="41" spans="1:8" ht="13.5" customHeight="1" x14ac:dyDescent="0.2">
      <c r="A41" s="42" t="s">
        <v>250</v>
      </c>
      <c r="B41" s="96">
        <f>SUM(B42:B43)</f>
        <v>0</v>
      </c>
      <c r="C41" s="96">
        <f t="shared" ref="C41:G41" si="7">SUM(C42:C43)</f>
        <v>0</v>
      </c>
      <c r="D41" s="96">
        <f t="shared" si="7"/>
        <v>0</v>
      </c>
      <c r="E41" s="96">
        <f t="shared" si="7"/>
        <v>0</v>
      </c>
      <c r="F41" s="96">
        <f t="shared" si="7"/>
        <v>0</v>
      </c>
      <c r="G41" s="96">
        <f t="shared" si="7"/>
        <v>0</v>
      </c>
      <c r="H41" s="90">
        <f t="shared" si="1"/>
        <v>0</v>
      </c>
    </row>
    <row r="42" spans="1:8" ht="13.5" customHeight="1" x14ac:dyDescent="0.2">
      <c r="A42" s="42" t="s">
        <v>242</v>
      </c>
      <c r="B42" s="96"/>
      <c r="C42" s="96"/>
      <c r="D42" s="96"/>
      <c r="E42" s="96"/>
      <c r="F42" s="96"/>
      <c r="G42" s="96"/>
      <c r="H42" s="90">
        <f t="shared" si="1"/>
        <v>0</v>
      </c>
    </row>
    <row r="43" spans="1:8" ht="13.5" customHeight="1" x14ac:dyDescent="0.2">
      <c r="A43" s="42" t="s">
        <v>243</v>
      </c>
      <c r="B43" s="96"/>
      <c r="C43" s="96"/>
      <c r="D43" s="96"/>
      <c r="E43" s="96"/>
      <c r="F43" s="96"/>
      <c r="G43" s="96"/>
      <c r="H43" s="90">
        <f t="shared" si="1"/>
        <v>0</v>
      </c>
    </row>
    <row r="44" spans="1:8" ht="15" customHeight="1" x14ac:dyDescent="0.2">
      <c r="A44" s="75" t="s">
        <v>222</v>
      </c>
      <c r="B44" s="94"/>
      <c r="C44" s="94"/>
      <c r="D44" s="94"/>
      <c r="E44" s="94"/>
      <c r="F44" s="94"/>
      <c r="G44" s="94"/>
      <c r="H44" s="90">
        <f t="shared" si="1"/>
        <v>0</v>
      </c>
    </row>
    <row r="45" spans="1:8" ht="13.5" customHeight="1" x14ac:dyDescent="0.2">
      <c r="A45" s="40" t="s">
        <v>249</v>
      </c>
      <c r="B45" s="97">
        <f>SUM(B46+B49)</f>
        <v>0</v>
      </c>
      <c r="C45" s="97">
        <f t="shared" ref="C45:G45" si="8">SUM(C46+C49)</f>
        <v>0</v>
      </c>
      <c r="D45" s="97">
        <f t="shared" si="8"/>
        <v>0</v>
      </c>
      <c r="E45" s="97">
        <f t="shared" si="8"/>
        <v>0</v>
      </c>
      <c r="F45" s="97">
        <f t="shared" si="8"/>
        <v>0</v>
      </c>
      <c r="G45" s="97">
        <f t="shared" si="8"/>
        <v>0</v>
      </c>
      <c r="H45" s="90">
        <f t="shared" si="1"/>
        <v>0</v>
      </c>
    </row>
    <row r="46" spans="1:8" ht="13.5" customHeight="1" x14ac:dyDescent="0.2">
      <c r="A46" s="40" t="s">
        <v>63</v>
      </c>
      <c r="B46" s="93">
        <f>SUM(B47:B48)</f>
        <v>0</v>
      </c>
      <c r="C46" s="93">
        <f t="shared" ref="C46:G46" si="9">SUM(C47:C48)</f>
        <v>0</v>
      </c>
      <c r="D46" s="93">
        <f t="shared" si="9"/>
        <v>0</v>
      </c>
      <c r="E46" s="93">
        <f t="shared" si="9"/>
        <v>0</v>
      </c>
      <c r="F46" s="93">
        <f t="shared" si="9"/>
        <v>0</v>
      </c>
      <c r="G46" s="93">
        <f t="shared" si="9"/>
        <v>0</v>
      </c>
      <c r="H46" s="90">
        <f t="shared" si="1"/>
        <v>0</v>
      </c>
    </row>
    <row r="47" spans="1:8" ht="13.5" customHeight="1" x14ac:dyDescent="0.2">
      <c r="A47" s="75" t="s">
        <v>244</v>
      </c>
      <c r="B47" s="91"/>
      <c r="C47" s="91"/>
      <c r="D47" s="91"/>
      <c r="E47" s="91"/>
      <c r="F47" s="91"/>
      <c r="G47" s="91"/>
      <c r="H47" s="90">
        <f t="shared" si="1"/>
        <v>0</v>
      </c>
    </row>
    <row r="48" spans="1:8" ht="13.5" customHeight="1" x14ac:dyDescent="0.2">
      <c r="A48" s="73" t="s">
        <v>245</v>
      </c>
      <c r="B48" s="91"/>
      <c r="C48" s="91"/>
      <c r="D48" s="91"/>
      <c r="E48" s="91"/>
      <c r="F48" s="91"/>
      <c r="G48" s="91"/>
      <c r="H48" s="90">
        <f t="shared" si="1"/>
        <v>0</v>
      </c>
    </row>
    <row r="49" spans="1:9" ht="13.5" customHeight="1" x14ac:dyDescent="0.2">
      <c r="A49" s="75" t="s">
        <v>64</v>
      </c>
      <c r="B49" s="91">
        <f>SUM(B50:B51)</f>
        <v>0</v>
      </c>
      <c r="C49" s="91">
        <f t="shared" ref="C49:G49" si="10">SUM(C50:C51)</f>
        <v>0</v>
      </c>
      <c r="D49" s="91">
        <f t="shared" si="10"/>
        <v>0</v>
      </c>
      <c r="E49" s="91">
        <f t="shared" si="10"/>
        <v>0</v>
      </c>
      <c r="F49" s="91">
        <f t="shared" si="10"/>
        <v>0</v>
      </c>
      <c r="G49" s="91">
        <f t="shared" si="10"/>
        <v>0</v>
      </c>
      <c r="H49" s="90">
        <f t="shared" si="1"/>
        <v>0</v>
      </c>
    </row>
    <row r="50" spans="1:9" ht="13.5" customHeight="1" x14ac:dyDescent="0.2">
      <c r="A50" s="75" t="s">
        <v>246</v>
      </c>
      <c r="B50" s="91"/>
      <c r="C50" s="91"/>
      <c r="D50" s="91"/>
      <c r="E50" s="91"/>
      <c r="F50" s="91"/>
      <c r="G50" s="91"/>
      <c r="H50" s="90">
        <f t="shared" si="1"/>
        <v>0</v>
      </c>
    </row>
    <row r="51" spans="1:9" ht="13.5" customHeight="1" x14ac:dyDescent="0.2">
      <c r="A51" s="75" t="s">
        <v>247</v>
      </c>
      <c r="B51" s="91"/>
      <c r="C51" s="91"/>
      <c r="D51" s="91"/>
      <c r="E51" s="91"/>
      <c r="F51" s="91"/>
      <c r="G51" s="91"/>
      <c r="H51" s="90">
        <f t="shared" si="1"/>
        <v>0</v>
      </c>
    </row>
    <row r="52" spans="1:9" ht="13.5" customHeight="1" x14ac:dyDescent="0.2">
      <c r="A52" s="41" t="s">
        <v>214</v>
      </c>
      <c r="B52" s="96">
        <f>SUM(B38+B40)</f>
        <v>6350</v>
      </c>
      <c r="C52" s="96">
        <f t="shared" ref="C52:G52" si="11">SUM(C38+C40)</f>
        <v>10638</v>
      </c>
      <c r="D52" s="96">
        <f t="shared" si="11"/>
        <v>27085</v>
      </c>
      <c r="E52" s="96">
        <f t="shared" si="11"/>
        <v>420870</v>
      </c>
      <c r="F52" s="96">
        <f t="shared" si="11"/>
        <v>38473</v>
      </c>
      <c r="G52" s="96">
        <f t="shared" si="11"/>
        <v>4538</v>
      </c>
      <c r="H52" s="96">
        <f t="shared" si="1"/>
        <v>507954</v>
      </c>
      <c r="I52" s="124"/>
    </row>
  </sheetData>
  <mergeCells count="7">
    <mergeCell ref="A1:H1"/>
    <mergeCell ref="A2:H2"/>
    <mergeCell ref="A3:H3"/>
    <mergeCell ref="A4:H4"/>
    <mergeCell ref="A5:A7"/>
    <mergeCell ref="B5:H5"/>
    <mergeCell ref="H6:H7"/>
  </mergeCells>
  <pageMargins left="0.23622047244094491" right="0.23622047244094491" top="0.74803149606299213" bottom="0.74803149606299213" header="0.31496062992125984" footer="0.31496062992125984"/>
  <pageSetup paperSize="9" scale="80" orientation="portrait" horizontalDpi="300" verticalDpi="300" r:id="rId1"/>
  <headerFooter alignWithMargins="0">
    <oddFooter>&amp;L&amp;7&amp;Z&amp;F&amp;R&amp;7&amp;D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19" workbookViewId="0">
      <selection activeCell="C39" sqref="C39"/>
    </sheetView>
  </sheetViews>
  <sheetFormatPr defaultRowHeight="12.75" x14ac:dyDescent="0.2"/>
  <cols>
    <col min="3" max="3" width="33.5703125" customWidth="1"/>
    <col min="4" max="4" width="15.7109375" customWidth="1"/>
    <col min="5" max="5" width="6.5703125" customWidth="1"/>
    <col min="6" max="6" width="46.85546875" customWidth="1"/>
    <col min="7" max="7" width="15.7109375" customWidth="1"/>
  </cols>
  <sheetData>
    <row r="1" spans="1:7" ht="14.25" x14ac:dyDescent="0.2">
      <c r="A1" s="57" t="s">
        <v>339</v>
      </c>
      <c r="F1" s="10"/>
      <c r="G1" s="186" t="s">
        <v>434</v>
      </c>
    </row>
    <row r="2" spans="1:7" x14ac:dyDescent="0.2">
      <c r="A2" s="269" t="s">
        <v>649</v>
      </c>
      <c r="B2" s="154"/>
      <c r="C2" s="154"/>
      <c r="D2" s="154"/>
      <c r="E2" s="154"/>
      <c r="F2" s="154"/>
      <c r="G2" s="154"/>
    </row>
    <row r="3" spans="1:7" ht="15" x14ac:dyDescent="0.2">
      <c r="A3" s="584" t="s">
        <v>376</v>
      </c>
      <c r="B3" s="584"/>
      <c r="C3" s="584"/>
      <c r="D3" s="584"/>
      <c r="E3" s="584"/>
      <c r="F3" s="584"/>
      <c r="G3" s="584"/>
    </row>
    <row r="4" spans="1:7" x14ac:dyDescent="0.2">
      <c r="G4" s="153" t="s">
        <v>0</v>
      </c>
    </row>
    <row r="5" spans="1:7" x14ac:dyDescent="0.2">
      <c r="A5" s="585" t="s">
        <v>377</v>
      </c>
      <c r="B5" s="585"/>
      <c r="C5" s="585"/>
      <c r="D5" s="585"/>
      <c r="E5" s="585" t="s">
        <v>378</v>
      </c>
      <c r="F5" s="585"/>
      <c r="G5" s="585"/>
    </row>
    <row r="6" spans="1:7" x14ac:dyDescent="0.2">
      <c r="A6" s="586" t="s">
        <v>86</v>
      </c>
      <c r="B6" s="586"/>
      <c r="C6" s="586"/>
      <c r="D6" s="152" t="s">
        <v>217</v>
      </c>
      <c r="E6" s="586" t="s">
        <v>1</v>
      </c>
      <c r="F6" s="586"/>
      <c r="G6" s="152" t="s">
        <v>217</v>
      </c>
    </row>
    <row r="7" spans="1:7" x14ac:dyDescent="0.2">
      <c r="A7" s="573" t="s">
        <v>192</v>
      </c>
      <c r="B7" s="573"/>
      <c r="C7" s="573"/>
      <c r="D7" s="155">
        <f>SUM(D8:D12)</f>
        <v>507954</v>
      </c>
      <c r="E7" s="573" t="s">
        <v>193</v>
      </c>
      <c r="F7" s="573"/>
      <c r="G7" s="155">
        <f>SUM(G8:G12)</f>
        <v>507954</v>
      </c>
    </row>
    <row r="8" spans="1:7" x14ac:dyDescent="0.2">
      <c r="A8" s="570" t="s">
        <v>87</v>
      </c>
      <c r="B8" s="570"/>
      <c r="C8" s="570"/>
      <c r="D8" s="156">
        <v>21151</v>
      </c>
      <c r="E8" s="570" t="s">
        <v>137</v>
      </c>
      <c r="F8" s="570"/>
      <c r="G8" s="156">
        <v>290665</v>
      </c>
    </row>
    <row r="9" spans="1:7" x14ac:dyDescent="0.2">
      <c r="A9" s="582" t="s">
        <v>88</v>
      </c>
      <c r="B9" s="582"/>
      <c r="C9" s="582"/>
      <c r="D9" s="156"/>
      <c r="E9" s="583" t="s">
        <v>167</v>
      </c>
      <c r="F9" s="583"/>
      <c r="G9" s="156">
        <v>76647</v>
      </c>
    </row>
    <row r="10" spans="1:7" x14ac:dyDescent="0.2">
      <c r="A10" s="582" t="s">
        <v>152</v>
      </c>
      <c r="B10" s="582"/>
      <c r="C10" s="582"/>
      <c r="D10" s="156"/>
      <c r="E10" s="570" t="s">
        <v>155</v>
      </c>
      <c r="F10" s="570"/>
      <c r="G10" s="156">
        <v>140642</v>
      </c>
    </row>
    <row r="11" spans="1:7" x14ac:dyDescent="0.2">
      <c r="A11" s="570" t="s">
        <v>89</v>
      </c>
      <c r="B11" s="570"/>
      <c r="C11" s="570"/>
      <c r="D11" s="156">
        <v>486803</v>
      </c>
      <c r="E11" s="570" t="s">
        <v>156</v>
      </c>
      <c r="F11" s="570"/>
      <c r="G11" s="156"/>
    </row>
    <row r="12" spans="1:7" x14ac:dyDescent="0.2">
      <c r="A12" s="570" t="s">
        <v>90</v>
      </c>
      <c r="B12" s="570"/>
      <c r="C12" s="570"/>
      <c r="D12" s="156"/>
      <c r="E12" s="570" t="s">
        <v>140</v>
      </c>
      <c r="F12" s="570"/>
      <c r="G12" s="156"/>
    </row>
    <row r="13" spans="1:7" x14ac:dyDescent="0.2">
      <c r="A13" s="570"/>
      <c r="B13" s="570"/>
      <c r="C13" s="570"/>
      <c r="D13" s="156"/>
      <c r="E13" s="571"/>
      <c r="F13" s="572"/>
      <c r="G13" s="156"/>
    </row>
    <row r="14" spans="1:7" x14ac:dyDescent="0.2">
      <c r="A14" s="573" t="s">
        <v>194</v>
      </c>
      <c r="B14" s="573"/>
      <c r="C14" s="573"/>
      <c r="D14" s="156">
        <f>SUM(D15:D18)</f>
        <v>0</v>
      </c>
      <c r="E14" s="573" t="s">
        <v>195</v>
      </c>
      <c r="F14" s="573"/>
      <c r="G14" s="156">
        <f>SUM(G15:G17)</f>
        <v>0</v>
      </c>
    </row>
    <row r="15" spans="1:7" x14ac:dyDescent="0.2">
      <c r="A15" s="570" t="s">
        <v>91</v>
      </c>
      <c r="B15" s="570"/>
      <c r="C15" s="570"/>
      <c r="D15" s="156"/>
      <c r="E15" s="571" t="s">
        <v>157</v>
      </c>
      <c r="F15" s="572"/>
      <c r="G15" s="156"/>
    </row>
    <row r="16" spans="1:7" x14ac:dyDescent="0.2">
      <c r="A16" s="582" t="s">
        <v>108</v>
      </c>
      <c r="B16" s="582"/>
      <c r="C16" s="582"/>
      <c r="D16" s="156"/>
      <c r="E16" s="571" t="s">
        <v>158</v>
      </c>
      <c r="F16" s="572"/>
      <c r="G16" s="156"/>
    </row>
    <row r="17" spans="1:7" x14ac:dyDescent="0.2">
      <c r="A17" s="570" t="s">
        <v>92</v>
      </c>
      <c r="B17" s="570"/>
      <c r="C17" s="570"/>
      <c r="D17" s="156"/>
      <c r="E17" s="571" t="s">
        <v>148</v>
      </c>
      <c r="F17" s="572"/>
      <c r="G17" s="156"/>
    </row>
    <row r="18" spans="1:7" x14ac:dyDescent="0.2">
      <c r="A18" s="570" t="s">
        <v>93</v>
      </c>
      <c r="B18" s="570"/>
      <c r="C18" s="570"/>
      <c r="D18" s="156"/>
      <c r="E18" s="571"/>
      <c r="F18" s="572"/>
      <c r="G18" s="156"/>
    </row>
    <row r="19" spans="1:7" x14ac:dyDescent="0.2">
      <c r="A19" s="581" t="s">
        <v>196</v>
      </c>
      <c r="B19" s="565"/>
      <c r="C19" s="565"/>
      <c r="D19" s="156">
        <f>SUM(D20:D21)</f>
        <v>0</v>
      </c>
      <c r="E19" s="579" t="s">
        <v>186</v>
      </c>
      <c r="F19" s="580"/>
      <c r="G19" s="156">
        <f>SUM(G20:G21)</f>
        <v>0</v>
      </c>
    </row>
    <row r="20" spans="1:7" x14ac:dyDescent="0.2">
      <c r="A20" s="570" t="s">
        <v>183</v>
      </c>
      <c r="B20" s="570"/>
      <c r="C20" s="570"/>
      <c r="D20" s="156"/>
      <c r="E20" s="561" t="s">
        <v>184</v>
      </c>
      <c r="F20" s="563"/>
      <c r="G20" s="156"/>
    </row>
    <row r="21" spans="1:7" x14ac:dyDescent="0.2">
      <c r="A21" s="570" t="s">
        <v>182</v>
      </c>
      <c r="B21" s="570"/>
      <c r="C21" s="570"/>
      <c r="D21" s="156"/>
      <c r="E21" s="571" t="s">
        <v>185</v>
      </c>
      <c r="F21" s="572"/>
      <c r="G21" s="156"/>
    </row>
    <row r="22" spans="1:7" x14ac:dyDescent="0.2">
      <c r="A22" s="570"/>
      <c r="B22" s="570"/>
      <c r="C22" s="570"/>
      <c r="D22" s="156"/>
      <c r="E22" s="571"/>
      <c r="F22" s="572"/>
      <c r="G22" s="156"/>
    </row>
    <row r="23" spans="1:7" x14ac:dyDescent="0.2">
      <c r="A23" s="570"/>
      <c r="B23" s="570"/>
      <c r="C23" s="570"/>
      <c r="D23" s="156"/>
      <c r="E23" s="574" t="s">
        <v>197</v>
      </c>
      <c r="F23" s="575"/>
      <c r="G23" s="156">
        <f>SUM(G24:G25)</f>
        <v>0</v>
      </c>
    </row>
    <row r="24" spans="1:7" x14ac:dyDescent="0.2">
      <c r="A24" s="570"/>
      <c r="B24" s="570"/>
      <c r="C24" s="570"/>
      <c r="D24" s="156"/>
      <c r="E24" s="571" t="s">
        <v>163</v>
      </c>
      <c r="F24" s="572"/>
      <c r="G24" s="156"/>
    </row>
    <row r="25" spans="1:7" ht="12.75" customHeight="1" x14ac:dyDescent="0.2">
      <c r="A25" s="570"/>
      <c r="B25" s="570"/>
      <c r="C25" s="570"/>
      <c r="D25" s="156"/>
      <c r="E25" s="571" t="s">
        <v>164</v>
      </c>
      <c r="F25" s="572"/>
      <c r="G25" s="156"/>
    </row>
    <row r="26" spans="1:7" x14ac:dyDescent="0.2">
      <c r="A26" s="570"/>
      <c r="B26" s="570"/>
      <c r="C26" s="570"/>
      <c r="D26" s="156"/>
      <c r="E26" s="571"/>
      <c r="F26" s="572"/>
      <c r="G26" s="156"/>
    </row>
    <row r="27" spans="1:7" x14ac:dyDescent="0.2">
      <c r="A27" s="573" t="s">
        <v>188</v>
      </c>
      <c r="B27" s="573"/>
      <c r="C27" s="573"/>
      <c r="D27" s="155">
        <f>SUM(D7+D14+D19)</f>
        <v>507954</v>
      </c>
      <c r="E27" s="574" t="s">
        <v>190</v>
      </c>
      <c r="F27" s="575"/>
      <c r="G27" s="155">
        <f>SUM(G7+G14+G19+G23)</f>
        <v>507954</v>
      </c>
    </row>
    <row r="28" spans="1:7" x14ac:dyDescent="0.2">
      <c r="A28" s="576" t="s">
        <v>218</v>
      </c>
      <c r="B28" s="577"/>
      <c r="C28" s="578"/>
      <c r="D28" s="156">
        <f>SUM(D35+D32+D29)</f>
        <v>0</v>
      </c>
      <c r="E28" s="579" t="s">
        <v>224</v>
      </c>
      <c r="F28" s="580"/>
      <c r="G28" s="156">
        <f>SUM(G29+G32+G35)</f>
        <v>0</v>
      </c>
    </row>
    <row r="29" spans="1:7" x14ac:dyDescent="0.2">
      <c r="A29" s="561" t="s">
        <v>220</v>
      </c>
      <c r="B29" s="562"/>
      <c r="C29" s="563"/>
      <c r="D29" s="156">
        <f>SUM(D30:D31)</f>
        <v>0</v>
      </c>
      <c r="E29" s="561" t="s">
        <v>221</v>
      </c>
      <c r="F29" s="563"/>
      <c r="G29" s="156"/>
    </row>
    <row r="30" spans="1:7" x14ac:dyDescent="0.2">
      <c r="A30" s="561" t="s">
        <v>379</v>
      </c>
      <c r="B30" s="562"/>
      <c r="C30" s="563"/>
      <c r="D30" s="156"/>
      <c r="E30" s="148"/>
      <c r="F30" s="149"/>
      <c r="G30" s="156"/>
    </row>
    <row r="31" spans="1:7" x14ac:dyDescent="0.2">
      <c r="A31" s="561" t="s">
        <v>380</v>
      </c>
      <c r="B31" s="562"/>
      <c r="C31" s="563"/>
      <c r="D31" s="156"/>
      <c r="E31" s="148"/>
      <c r="F31" s="149"/>
      <c r="G31" s="156"/>
    </row>
    <row r="32" spans="1:7" x14ac:dyDescent="0.2">
      <c r="A32" s="561" t="s">
        <v>219</v>
      </c>
      <c r="B32" s="562"/>
      <c r="C32" s="563"/>
      <c r="D32" s="157">
        <f>SUM(D33:D34)</f>
        <v>0</v>
      </c>
      <c r="E32" s="568" t="s">
        <v>222</v>
      </c>
      <c r="F32" s="569"/>
      <c r="G32" s="156"/>
    </row>
    <row r="33" spans="1:7" ht="12.75" customHeight="1" x14ac:dyDescent="0.2">
      <c r="A33" s="561" t="s">
        <v>379</v>
      </c>
      <c r="B33" s="562"/>
      <c r="C33" s="563"/>
      <c r="D33" s="157"/>
      <c r="E33" s="150"/>
      <c r="F33" s="151"/>
      <c r="G33" s="156"/>
    </row>
    <row r="34" spans="1:7" ht="12.75" customHeight="1" x14ac:dyDescent="0.2">
      <c r="A34" s="561" t="s">
        <v>380</v>
      </c>
      <c r="B34" s="562"/>
      <c r="C34" s="563"/>
      <c r="D34" s="157"/>
      <c r="E34" s="150"/>
      <c r="F34" s="151"/>
      <c r="G34" s="156"/>
    </row>
    <row r="35" spans="1:7" ht="12.75" customHeight="1" x14ac:dyDescent="0.2">
      <c r="A35" s="565" t="s">
        <v>230</v>
      </c>
      <c r="B35" s="565"/>
      <c r="C35" s="565"/>
      <c r="D35" s="156">
        <f>SUM(D36:D37)</f>
        <v>0</v>
      </c>
      <c r="E35" s="566" t="s">
        <v>223</v>
      </c>
      <c r="F35" s="567"/>
      <c r="G35" s="156">
        <f>SUM(G36:G37)</f>
        <v>0</v>
      </c>
    </row>
    <row r="36" spans="1:7" ht="12.75" customHeight="1" x14ac:dyDescent="0.2">
      <c r="A36" s="561" t="s">
        <v>379</v>
      </c>
      <c r="B36" s="562"/>
      <c r="C36" s="563"/>
      <c r="D36" s="156"/>
      <c r="E36" s="561" t="s">
        <v>379</v>
      </c>
      <c r="F36" s="563"/>
      <c r="G36" s="159"/>
    </row>
    <row r="37" spans="1:7" ht="12.75" customHeight="1" x14ac:dyDescent="0.2">
      <c r="A37" s="561" t="s">
        <v>380</v>
      </c>
      <c r="B37" s="562"/>
      <c r="C37" s="563"/>
      <c r="D37" s="156"/>
      <c r="E37" s="561" t="s">
        <v>380</v>
      </c>
      <c r="F37" s="563"/>
      <c r="G37" s="159"/>
    </row>
    <row r="38" spans="1:7" x14ac:dyDescent="0.2">
      <c r="A38" s="564" t="s">
        <v>189</v>
      </c>
      <c r="B38" s="564"/>
      <c r="C38" s="564"/>
      <c r="D38" s="155">
        <f>SUM(D7+D14+D19+D28)</f>
        <v>507954</v>
      </c>
      <c r="E38" s="564" t="s">
        <v>191</v>
      </c>
      <c r="F38" s="564"/>
      <c r="G38" s="155">
        <f>SUM(G7+G14+G19+G23+G28)</f>
        <v>507954</v>
      </c>
    </row>
    <row r="39" spans="1:7" x14ac:dyDescent="0.2">
      <c r="A39" s="247" t="s">
        <v>689</v>
      </c>
    </row>
    <row r="40" spans="1:7" x14ac:dyDescent="0.2">
      <c r="A40" s="247"/>
    </row>
  </sheetData>
  <mergeCells count="65">
    <mergeCell ref="A7:C7"/>
    <mergeCell ref="E7:F7"/>
    <mergeCell ref="A3:G3"/>
    <mergeCell ref="A5:D5"/>
    <mergeCell ref="E5:G5"/>
    <mergeCell ref="A6:C6"/>
    <mergeCell ref="E6:F6"/>
    <mergeCell ref="A8:C8"/>
    <mergeCell ref="E8:F8"/>
    <mergeCell ref="A9:C9"/>
    <mergeCell ref="E9:F9"/>
    <mergeCell ref="A10:C10"/>
    <mergeCell ref="E10:F10"/>
    <mergeCell ref="A11:C11"/>
    <mergeCell ref="E11:F11"/>
    <mergeCell ref="A12:C12"/>
    <mergeCell ref="E12:F12"/>
    <mergeCell ref="A13:C13"/>
    <mergeCell ref="E13:F13"/>
    <mergeCell ref="A14:C14"/>
    <mergeCell ref="E14:F14"/>
    <mergeCell ref="A15:C15"/>
    <mergeCell ref="E15:F15"/>
    <mergeCell ref="A16:C16"/>
    <mergeCell ref="E16:F16"/>
    <mergeCell ref="A17:C17"/>
    <mergeCell ref="E17:F17"/>
    <mergeCell ref="A18:C18"/>
    <mergeCell ref="E18:F18"/>
    <mergeCell ref="A19:C19"/>
    <mergeCell ref="E19:F19"/>
    <mergeCell ref="A20:C20"/>
    <mergeCell ref="E20:F20"/>
    <mergeCell ref="A21:C21"/>
    <mergeCell ref="E21:F21"/>
    <mergeCell ref="A22:C22"/>
    <mergeCell ref="E22:F22"/>
    <mergeCell ref="A23:C23"/>
    <mergeCell ref="E23:F23"/>
    <mergeCell ref="A24:C24"/>
    <mergeCell ref="E24:F24"/>
    <mergeCell ref="A25:C25"/>
    <mergeCell ref="E25:F25"/>
    <mergeCell ref="A26:C26"/>
    <mergeCell ref="E26:F26"/>
    <mergeCell ref="A27:C27"/>
    <mergeCell ref="E27:F27"/>
    <mergeCell ref="A28:C28"/>
    <mergeCell ref="E28:F28"/>
    <mergeCell ref="A29:C29"/>
    <mergeCell ref="E29:F29"/>
    <mergeCell ref="A30:C30"/>
    <mergeCell ref="A31:C31"/>
    <mergeCell ref="A32:C32"/>
    <mergeCell ref="E32:F32"/>
    <mergeCell ref="A37:C37"/>
    <mergeCell ref="E37:F37"/>
    <mergeCell ref="A38:C38"/>
    <mergeCell ref="E38:F38"/>
    <mergeCell ref="A33:C33"/>
    <mergeCell ref="A34:C34"/>
    <mergeCell ref="A35:C35"/>
    <mergeCell ref="E35:F35"/>
    <mergeCell ref="A36:C36"/>
    <mergeCell ref="E36:F36"/>
  </mergeCells>
  <printOptions horizontalCentered="1"/>
  <pageMargins left="0.25" right="0.25" top="0.75" bottom="0.75" header="0.3" footer="0.3"/>
  <pageSetup paperSize="9" orientation="landscape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topLeftCell="A31" zoomScaleNormal="100" workbookViewId="0">
      <selection activeCell="B3" sqref="B3:Z47"/>
    </sheetView>
  </sheetViews>
  <sheetFormatPr defaultRowHeight="12.75" x14ac:dyDescent="0.2"/>
  <cols>
    <col min="1" max="1" width="42.85546875" style="247" customWidth="1"/>
    <col min="2" max="23" width="12" style="247" customWidth="1"/>
    <col min="24" max="24" width="13.7109375" style="247" customWidth="1"/>
    <col min="25" max="25" width="12.5703125" style="247" customWidth="1"/>
    <col min="26" max="26" width="13.85546875" style="247" customWidth="1"/>
    <col min="27" max="27" width="9.28515625" style="247" customWidth="1"/>
    <col min="28" max="28" width="12.140625" style="247" customWidth="1"/>
    <col min="29" max="29" width="9.140625" style="247"/>
    <col min="30" max="32" width="9.5703125" style="247" customWidth="1"/>
    <col min="33" max="33" width="12.28515625" style="247" customWidth="1"/>
    <col min="34" max="34" width="11.7109375" style="247" customWidth="1"/>
    <col min="35" max="256" width="9.140625" style="247"/>
    <col min="257" max="257" width="42.85546875" style="247" customWidth="1"/>
    <col min="258" max="279" width="12" style="247" customWidth="1"/>
    <col min="280" max="280" width="13.7109375" style="247" customWidth="1"/>
    <col min="281" max="281" width="12.5703125" style="247" customWidth="1"/>
    <col min="282" max="282" width="13.85546875" style="247" customWidth="1"/>
    <col min="283" max="283" width="9.28515625" style="247" customWidth="1"/>
    <col min="284" max="284" width="12.140625" style="247" customWidth="1"/>
    <col min="285" max="285" width="9.140625" style="247"/>
    <col min="286" max="288" width="9.5703125" style="247" customWidth="1"/>
    <col min="289" max="289" width="12.28515625" style="247" customWidth="1"/>
    <col min="290" max="290" width="11.7109375" style="247" customWidth="1"/>
    <col min="291" max="512" width="9.140625" style="247"/>
    <col min="513" max="513" width="42.85546875" style="247" customWidth="1"/>
    <col min="514" max="535" width="12" style="247" customWidth="1"/>
    <col min="536" max="536" width="13.7109375" style="247" customWidth="1"/>
    <col min="537" max="537" width="12.5703125" style="247" customWidth="1"/>
    <col min="538" max="538" width="13.85546875" style="247" customWidth="1"/>
    <col min="539" max="539" width="9.28515625" style="247" customWidth="1"/>
    <col min="540" max="540" width="12.140625" style="247" customWidth="1"/>
    <col min="541" max="541" width="9.140625" style="247"/>
    <col min="542" max="544" width="9.5703125" style="247" customWidth="1"/>
    <col min="545" max="545" width="12.28515625" style="247" customWidth="1"/>
    <col min="546" max="546" width="11.7109375" style="247" customWidth="1"/>
    <col min="547" max="768" width="9.140625" style="247"/>
    <col min="769" max="769" width="42.85546875" style="247" customWidth="1"/>
    <col min="770" max="791" width="12" style="247" customWidth="1"/>
    <col min="792" max="792" width="13.7109375" style="247" customWidth="1"/>
    <col min="793" max="793" width="12.5703125" style="247" customWidth="1"/>
    <col min="794" max="794" width="13.85546875" style="247" customWidth="1"/>
    <col min="795" max="795" width="9.28515625" style="247" customWidth="1"/>
    <col min="796" max="796" width="12.140625" style="247" customWidth="1"/>
    <col min="797" max="797" width="9.140625" style="247"/>
    <col min="798" max="800" width="9.5703125" style="247" customWidth="1"/>
    <col min="801" max="801" width="12.28515625" style="247" customWidth="1"/>
    <col min="802" max="802" width="11.7109375" style="247" customWidth="1"/>
    <col min="803" max="1024" width="9.140625" style="247"/>
    <col min="1025" max="1025" width="42.85546875" style="247" customWidth="1"/>
    <col min="1026" max="1047" width="12" style="247" customWidth="1"/>
    <col min="1048" max="1048" width="13.7109375" style="247" customWidth="1"/>
    <col min="1049" max="1049" width="12.5703125" style="247" customWidth="1"/>
    <col min="1050" max="1050" width="13.85546875" style="247" customWidth="1"/>
    <col min="1051" max="1051" width="9.28515625" style="247" customWidth="1"/>
    <col min="1052" max="1052" width="12.140625" style="247" customWidth="1"/>
    <col min="1053" max="1053" width="9.140625" style="247"/>
    <col min="1054" max="1056" width="9.5703125" style="247" customWidth="1"/>
    <col min="1057" max="1057" width="12.28515625" style="247" customWidth="1"/>
    <col min="1058" max="1058" width="11.7109375" style="247" customWidth="1"/>
    <col min="1059" max="1280" width="9.140625" style="247"/>
    <col min="1281" max="1281" width="42.85546875" style="247" customWidth="1"/>
    <col min="1282" max="1303" width="12" style="247" customWidth="1"/>
    <col min="1304" max="1304" width="13.7109375" style="247" customWidth="1"/>
    <col min="1305" max="1305" width="12.5703125" style="247" customWidth="1"/>
    <col min="1306" max="1306" width="13.85546875" style="247" customWidth="1"/>
    <col min="1307" max="1307" width="9.28515625" style="247" customWidth="1"/>
    <col min="1308" max="1308" width="12.140625" style="247" customWidth="1"/>
    <col min="1309" max="1309" width="9.140625" style="247"/>
    <col min="1310" max="1312" width="9.5703125" style="247" customWidth="1"/>
    <col min="1313" max="1313" width="12.28515625" style="247" customWidth="1"/>
    <col min="1314" max="1314" width="11.7109375" style="247" customWidth="1"/>
    <col min="1315" max="1536" width="9.140625" style="247"/>
    <col min="1537" max="1537" width="42.85546875" style="247" customWidth="1"/>
    <col min="1538" max="1559" width="12" style="247" customWidth="1"/>
    <col min="1560" max="1560" width="13.7109375" style="247" customWidth="1"/>
    <col min="1561" max="1561" width="12.5703125" style="247" customWidth="1"/>
    <col min="1562" max="1562" width="13.85546875" style="247" customWidth="1"/>
    <col min="1563" max="1563" width="9.28515625" style="247" customWidth="1"/>
    <col min="1564" max="1564" width="12.140625" style="247" customWidth="1"/>
    <col min="1565" max="1565" width="9.140625" style="247"/>
    <col min="1566" max="1568" width="9.5703125" style="247" customWidth="1"/>
    <col min="1569" max="1569" width="12.28515625" style="247" customWidth="1"/>
    <col min="1570" max="1570" width="11.7109375" style="247" customWidth="1"/>
    <col min="1571" max="1792" width="9.140625" style="247"/>
    <col min="1793" max="1793" width="42.85546875" style="247" customWidth="1"/>
    <col min="1794" max="1815" width="12" style="247" customWidth="1"/>
    <col min="1816" max="1816" width="13.7109375" style="247" customWidth="1"/>
    <col min="1817" max="1817" width="12.5703125" style="247" customWidth="1"/>
    <col min="1818" max="1818" width="13.85546875" style="247" customWidth="1"/>
    <col min="1819" max="1819" width="9.28515625" style="247" customWidth="1"/>
    <col min="1820" max="1820" width="12.140625" style="247" customWidth="1"/>
    <col min="1821" max="1821" width="9.140625" style="247"/>
    <col min="1822" max="1824" width="9.5703125" style="247" customWidth="1"/>
    <col min="1825" max="1825" width="12.28515625" style="247" customWidth="1"/>
    <col min="1826" max="1826" width="11.7109375" style="247" customWidth="1"/>
    <col min="1827" max="2048" width="9.140625" style="247"/>
    <col min="2049" max="2049" width="42.85546875" style="247" customWidth="1"/>
    <col min="2050" max="2071" width="12" style="247" customWidth="1"/>
    <col min="2072" max="2072" width="13.7109375" style="247" customWidth="1"/>
    <col min="2073" max="2073" width="12.5703125" style="247" customWidth="1"/>
    <col min="2074" max="2074" width="13.85546875" style="247" customWidth="1"/>
    <col min="2075" max="2075" width="9.28515625" style="247" customWidth="1"/>
    <col min="2076" max="2076" width="12.140625" style="247" customWidth="1"/>
    <col min="2077" max="2077" width="9.140625" style="247"/>
    <col min="2078" max="2080" width="9.5703125" style="247" customWidth="1"/>
    <col min="2081" max="2081" width="12.28515625" style="247" customWidth="1"/>
    <col min="2082" max="2082" width="11.7109375" style="247" customWidth="1"/>
    <col min="2083" max="2304" width="9.140625" style="247"/>
    <col min="2305" max="2305" width="42.85546875" style="247" customWidth="1"/>
    <col min="2306" max="2327" width="12" style="247" customWidth="1"/>
    <col min="2328" max="2328" width="13.7109375" style="247" customWidth="1"/>
    <col min="2329" max="2329" width="12.5703125" style="247" customWidth="1"/>
    <col min="2330" max="2330" width="13.85546875" style="247" customWidth="1"/>
    <col min="2331" max="2331" width="9.28515625" style="247" customWidth="1"/>
    <col min="2332" max="2332" width="12.140625" style="247" customWidth="1"/>
    <col min="2333" max="2333" width="9.140625" style="247"/>
    <col min="2334" max="2336" width="9.5703125" style="247" customWidth="1"/>
    <col min="2337" max="2337" width="12.28515625" style="247" customWidth="1"/>
    <col min="2338" max="2338" width="11.7109375" style="247" customWidth="1"/>
    <col min="2339" max="2560" width="9.140625" style="247"/>
    <col min="2561" max="2561" width="42.85546875" style="247" customWidth="1"/>
    <col min="2562" max="2583" width="12" style="247" customWidth="1"/>
    <col min="2584" max="2584" width="13.7109375" style="247" customWidth="1"/>
    <col min="2585" max="2585" width="12.5703125" style="247" customWidth="1"/>
    <col min="2586" max="2586" width="13.85546875" style="247" customWidth="1"/>
    <col min="2587" max="2587" width="9.28515625" style="247" customWidth="1"/>
    <col min="2588" max="2588" width="12.140625" style="247" customWidth="1"/>
    <col min="2589" max="2589" width="9.140625" style="247"/>
    <col min="2590" max="2592" width="9.5703125" style="247" customWidth="1"/>
    <col min="2593" max="2593" width="12.28515625" style="247" customWidth="1"/>
    <col min="2594" max="2594" width="11.7109375" style="247" customWidth="1"/>
    <col min="2595" max="2816" width="9.140625" style="247"/>
    <col min="2817" max="2817" width="42.85546875" style="247" customWidth="1"/>
    <col min="2818" max="2839" width="12" style="247" customWidth="1"/>
    <col min="2840" max="2840" width="13.7109375" style="247" customWidth="1"/>
    <col min="2841" max="2841" width="12.5703125" style="247" customWidth="1"/>
    <col min="2842" max="2842" width="13.85546875" style="247" customWidth="1"/>
    <col min="2843" max="2843" width="9.28515625" style="247" customWidth="1"/>
    <col min="2844" max="2844" width="12.140625" style="247" customWidth="1"/>
    <col min="2845" max="2845" width="9.140625" style="247"/>
    <col min="2846" max="2848" width="9.5703125" style="247" customWidth="1"/>
    <col min="2849" max="2849" width="12.28515625" style="247" customWidth="1"/>
    <col min="2850" max="2850" width="11.7109375" style="247" customWidth="1"/>
    <col min="2851" max="3072" width="9.140625" style="247"/>
    <col min="3073" max="3073" width="42.85546875" style="247" customWidth="1"/>
    <col min="3074" max="3095" width="12" style="247" customWidth="1"/>
    <col min="3096" max="3096" width="13.7109375" style="247" customWidth="1"/>
    <col min="3097" max="3097" width="12.5703125" style="247" customWidth="1"/>
    <col min="3098" max="3098" width="13.85546875" style="247" customWidth="1"/>
    <col min="3099" max="3099" width="9.28515625" style="247" customWidth="1"/>
    <col min="3100" max="3100" width="12.140625" style="247" customWidth="1"/>
    <col min="3101" max="3101" width="9.140625" style="247"/>
    <col min="3102" max="3104" width="9.5703125" style="247" customWidth="1"/>
    <col min="3105" max="3105" width="12.28515625" style="247" customWidth="1"/>
    <col min="3106" max="3106" width="11.7109375" style="247" customWidth="1"/>
    <col min="3107" max="3328" width="9.140625" style="247"/>
    <col min="3329" max="3329" width="42.85546875" style="247" customWidth="1"/>
    <col min="3330" max="3351" width="12" style="247" customWidth="1"/>
    <col min="3352" max="3352" width="13.7109375" style="247" customWidth="1"/>
    <col min="3353" max="3353" width="12.5703125" style="247" customWidth="1"/>
    <col min="3354" max="3354" width="13.85546875" style="247" customWidth="1"/>
    <col min="3355" max="3355" width="9.28515625" style="247" customWidth="1"/>
    <col min="3356" max="3356" width="12.140625" style="247" customWidth="1"/>
    <col min="3357" max="3357" width="9.140625" style="247"/>
    <col min="3358" max="3360" width="9.5703125" style="247" customWidth="1"/>
    <col min="3361" max="3361" width="12.28515625" style="247" customWidth="1"/>
    <col min="3362" max="3362" width="11.7109375" style="247" customWidth="1"/>
    <col min="3363" max="3584" width="9.140625" style="247"/>
    <col min="3585" max="3585" width="42.85546875" style="247" customWidth="1"/>
    <col min="3586" max="3607" width="12" style="247" customWidth="1"/>
    <col min="3608" max="3608" width="13.7109375" style="247" customWidth="1"/>
    <col min="3609" max="3609" width="12.5703125" style="247" customWidth="1"/>
    <col min="3610" max="3610" width="13.85546875" style="247" customWidth="1"/>
    <col min="3611" max="3611" width="9.28515625" style="247" customWidth="1"/>
    <col min="3612" max="3612" width="12.140625" style="247" customWidth="1"/>
    <col min="3613" max="3613" width="9.140625" style="247"/>
    <col min="3614" max="3616" width="9.5703125" style="247" customWidth="1"/>
    <col min="3617" max="3617" width="12.28515625" style="247" customWidth="1"/>
    <col min="3618" max="3618" width="11.7109375" style="247" customWidth="1"/>
    <col min="3619" max="3840" width="9.140625" style="247"/>
    <col min="3841" max="3841" width="42.85546875" style="247" customWidth="1"/>
    <col min="3842" max="3863" width="12" style="247" customWidth="1"/>
    <col min="3864" max="3864" width="13.7109375" style="247" customWidth="1"/>
    <col min="3865" max="3865" width="12.5703125" style="247" customWidth="1"/>
    <col min="3866" max="3866" width="13.85546875" style="247" customWidth="1"/>
    <col min="3867" max="3867" width="9.28515625" style="247" customWidth="1"/>
    <col min="3868" max="3868" width="12.140625" style="247" customWidth="1"/>
    <col min="3869" max="3869" width="9.140625" style="247"/>
    <col min="3870" max="3872" width="9.5703125" style="247" customWidth="1"/>
    <col min="3873" max="3873" width="12.28515625" style="247" customWidth="1"/>
    <col min="3874" max="3874" width="11.7109375" style="247" customWidth="1"/>
    <col min="3875" max="4096" width="9.140625" style="247"/>
    <col min="4097" max="4097" width="42.85546875" style="247" customWidth="1"/>
    <col min="4098" max="4119" width="12" style="247" customWidth="1"/>
    <col min="4120" max="4120" width="13.7109375" style="247" customWidth="1"/>
    <col min="4121" max="4121" width="12.5703125" style="247" customWidth="1"/>
    <col min="4122" max="4122" width="13.85546875" style="247" customWidth="1"/>
    <col min="4123" max="4123" width="9.28515625" style="247" customWidth="1"/>
    <col min="4124" max="4124" width="12.140625" style="247" customWidth="1"/>
    <col min="4125" max="4125" width="9.140625" style="247"/>
    <col min="4126" max="4128" width="9.5703125" style="247" customWidth="1"/>
    <col min="4129" max="4129" width="12.28515625" style="247" customWidth="1"/>
    <col min="4130" max="4130" width="11.7109375" style="247" customWidth="1"/>
    <col min="4131" max="4352" width="9.140625" style="247"/>
    <col min="4353" max="4353" width="42.85546875" style="247" customWidth="1"/>
    <col min="4354" max="4375" width="12" style="247" customWidth="1"/>
    <col min="4376" max="4376" width="13.7109375" style="247" customWidth="1"/>
    <col min="4377" max="4377" width="12.5703125" style="247" customWidth="1"/>
    <col min="4378" max="4378" width="13.85546875" style="247" customWidth="1"/>
    <col min="4379" max="4379" width="9.28515625" style="247" customWidth="1"/>
    <col min="4380" max="4380" width="12.140625" style="247" customWidth="1"/>
    <col min="4381" max="4381" width="9.140625" style="247"/>
    <col min="4382" max="4384" width="9.5703125" style="247" customWidth="1"/>
    <col min="4385" max="4385" width="12.28515625" style="247" customWidth="1"/>
    <col min="4386" max="4386" width="11.7109375" style="247" customWidth="1"/>
    <col min="4387" max="4608" width="9.140625" style="247"/>
    <col min="4609" max="4609" width="42.85546875" style="247" customWidth="1"/>
    <col min="4610" max="4631" width="12" style="247" customWidth="1"/>
    <col min="4632" max="4632" width="13.7109375" style="247" customWidth="1"/>
    <col min="4633" max="4633" width="12.5703125" style="247" customWidth="1"/>
    <col min="4634" max="4634" width="13.85546875" style="247" customWidth="1"/>
    <col min="4635" max="4635" width="9.28515625" style="247" customWidth="1"/>
    <col min="4636" max="4636" width="12.140625" style="247" customWidth="1"/>
    <col min="4637" max="4637" width="9.140625" style="247"/>
    <col min="4638" max="4640" width="9.5703125" style="247" customWidth="1"/>
    <col min="4641" max="4641" width="12.28515625" style="247" customWidth="1"/>
    <col min="4642" max="4642" width="11.7109375" style="247" customWidth="1"/>
    <col min="4643" max="4864" width="9.140625" style="247"/>
    <col min="4865" max="4865" width="42.85546875" style="247" customWidth="1"/>
    <col min="4866" max="4887" width="12" style="247" customWidth="1"/>
    <col min="4888" max="4888" width="13.7109375" style="247" customWidth="1"/>
    <col min="4889" max="4889" width="12.5703125" style="247" customWidth="1"/>
    <col min="4890" max="4890" width="13.85546875" style="247" customWidth="1"/>
    <col min="4891" max="4891" width="9.28515625" style="247" customWidth="1"/>
    <col min="4892" max="4892" width="12.140625" style="247" customWidth="1"/>
    <col min="4893" max="4893" width="9.140625" style="247"/>
    <col min="4894" max="4896" width="9.5703125" style="247" customWidth="1"/>
    <col min="4897" max="4897" width="12.28515625" style="247" customWidth="1"/>
    <col min="4898" max="4898" width="11.7109375" style="247" customWidth="1"/>
    <col min="4899" max="5120" width="9.140625" style="247"/>
    <col min="5121" max="5121" width="42.85546875" style="247" customWidth="1"/>
    <col min="5122" max="5143" width="12" style="247" customWidth="1"/>
    <col min="5144" max="5144" width="13.7109375" style="247" customWidth="1"/>
    <col min="5145" max="5145" width="12.5703125" style="247" customWidth="1"/>
    <col min="5146" max="5146" width="13.85546875" style="247" customWidth="1"/>
    <col min="5147" max="5147" width="9.28515625" style="247" customWidth="1"/>
    <col min="5148" max="5148" width="12.140625" style="247" customWidth="1"/>
    <col min="5149" max="5149" width="9.140625" style="247"/>
    <col min="5150" max="5152" width="9.5703125" style="247" customWidth="1"/>
    <col min="5153" max="5153" width="12.28515625" style="247" customWidth="1"/>
    <col min="5154" max="5154" width="11.7109375" style="247" customWidth="1"/>
    <col min="5155" max="5376" width="9.140625" style="247"/>
    <col min="5377" max="5377" width="42.85546875" style="247" customWidth="1"/>
    <col min="5378" max="5399" width="12" style="247" customWidth="1"/>
    <col min="5400" max="5400" width="13.7109375" style="247" customWidth="1"/>
    <col min="5401" max="5401" width="12.5703125" style="247" customWidth="1"/>
    <col min="5402" max="5402" width="13.85546875" style="247" customWidth="1"/>
    <col min="5403" max="5403" width="9.28515625" style="247" customWidth="1"/>
    <col min="5404" max="5404" width="12.140625" style="247" customWidth="1"/>
    <col min="5405" max="5405" width="9.140625" style="247"/>
    <col min="5406" max="5408" width="9.5703125" style="247" customWidth="1"/>
    <col min="5409" max="5409" width="12.28515625" style="247" customWidth="1"/>
    <col min="5410" max="5410" width="11.7109375" style="247" customWidth="1"/>
    <col min="5411" max="5632" width="9.140625" style="247"/>
    <col min="5633" max="5633" width="42.85546875" style="247" customWidth="1"/>
    <col min="5634" max="5655" width="12" style="247" customWidth="1"/>
    <col min="5656" max="5656" width="13.7109375" style="247" customWidth="1"/>
    <col min="5657" max="5657" width="12.5703125" style="247" customWidth="1"/>
    <col min="5658" max="5658" width="13.85546875" style="247" customWidth="1"/>
    <col min="5659" max="5659" width="9.28515625" style="247" customWidth="1"/>
    <col min="5660" max="5660" width="12.140625" style="247" customWidth="1"/>
    <col min="5661" max="5661" width="9.140625" style="247"/>
    <col min="5662" max="5664" width="9.5703125" style="247" customWidth="1"/>
    <col min="5665" max="5665" width="12.28515625" style="247" customWidth="1"/>
    <col min="5666" max="5666" width="11.7109375" style="247" customWidth="1"/>
    <col min="5667" max="5888" width="9.140625" style="247"/>
    <col min="5889" max="5889" width="42.85546875" style="247" customWidth="1"/>
    <col min="5890" max="5911" width="12" style="247" customWidth="1"/>
    <col min="5912" max="5912" width="13.7109375" style="247" customWidth="1"/>
    <col min="5913" max="5913" width="12.5703125" style="247" customWidth="1"/>
    <col min="5914" max="5914" width="13.85546875" style="247" customWidth="1"/>
    <col min="5915" max="5915" width="9.28515625" style="247" customWidth="1"/>
    <col min="5916" max="5916" width="12.140625" style="247" customWidth="1"/>
    <col min="5917" max="5917" width="9.140625" style="247"/>
    <col min="5918" max="5920" width="9.5703125" style="247" customWidth="1"/>
    <col min="5921" max="5921" width="12.28515625" style="247" customWidth="1"/>
    <col min="5922" max="5922" width="11.7109375" style="247" customWidth="1"/>
    <col min="5923" max="6144" width="9.140625" style="247"/>
    <col min="6145" max="6145" width="42.85546875" style="247" customWidth="1"/>
    <col min="6146" max="6167" width="12" style="247" customWidth="1"/>
    <col min="6168" max="6168" width="13.7109375" style="247" customWidth="1"/>
    <col min="6169" max="6169" width="12.5703125" style="247" customWidth="1"/>
    <col min="6170" max="6170" width="13.85546875" style="247" customWidth="1"/>
    <col min="6171" max="6171" width="9.28515625" style="247" customWidth="1"/>
    <col min="6172" max="6172" width="12.140625" style="247" customWidth="1"/>
    <col min="6173" max="6173" width="9.140625" style="247"/>
    <col min="6174" max="6176" width="9.5703125" style="247" customWidth="1"/>
    <col min="6177" max="6177" width="12.28515625" style="247" customWidth="1"/>
    <col min="6178" max="6178" width="11.7109375" style="247" customWidth="1"/>
    <col min="6179" max="6400" width="9.140625" style="247"/>
    <col min="6401" max="6401" width="42.85546875" style="247" customWidth="1"/>
    <col min="6402" max="6423" width="12" style="247" customWidth="1"/>
    <col min="6424" max="6424" width="13.7109375" style="247" customWidth="1"/>
    <col min="6425" max="6425" width="12.5703125" style="247" customWidth="1"/>
    <col min="6426" max="6426" width="13.85546875" style="247" customWidth="1"/>
    <col min="6427" max="6427" width="9.28515625" style="247" customWidth="1"/>
    <col min="6428" max="6428" width="12.140625" style="247" customWidth="1"/>
    <col min="6429" max="6429" width="9.140625" style="247"/>
    <col min="6430" max="6432" width="9.5703125" style="247" customWidth="1"/>
    <col min="6433" max="6433" width="12.28515625" style="247" customWidth="1"/>
    <col min="6434" max="6434" width="11.7109375" style="247" customWidth="1"/>
    <col min="6435" max="6656" width="9.140625" style="247"/>
    <col min="6657" max="6657" width="42.85546875" style="247" customWidth="1"/>
    <col min="6658" max="6679" width="12" style="247" customWidth="1"/>
    <col min="6680" max="6680" width="13.7109375" style="247" customWidth="1"/>
    <col min="6681" max="6681" width="12.5703125" style="247" customWidth="1"/>
    <col min="6682" max="6682" width="13.85546875" style="247" customWidth="1"/>
    <col min="6683" max="6683" width="9.28515625" style="247" customWidth="1"/>
    <col min="6684" max="6684" width="12.140625" style="247" customWidth="1"/>
    <col min="6685" max="6685" width="9.140625" style="247"/>
    <col min="6686" max="6688" width="9.5703125" style="247" customWidth="1"/>
    <col min="6689" max="6689" width="12.28515625" style="247" customWidth="1"/>
    <col min="6690" max="6690" width="11.7109375" style="247" customWidth="1"/>
    <col min="6691" max="6912" width="9.140625" style="247"/>
    <col min="6913" max="6913" width="42.85546875" style="247" customWidth="1"/>
    <col min="6914" max="6935" width="12" style="247" customWidth="1"/>
    <col min="6936" max="6936" width="13.7109375" style="247" customWidth="1"/>
    <col min="6937" max="6937" width="12.5703125" style="247" customWidth="1"/>
    <col min="6938" max="6938" width="13.85546875" style="247" customWidth="1"/>
    <col min="6939" max="6939" width="9.28515625" style="247" customWidth="1"/>
    <col min="6940" max="6940" width="12.140625" style="247" customWidth="1"/>
    <col min="6941" max="6941" width="9.140625" style="247"/>
    <col min="6942" max="6944" width="9.5703125" style="247" customWidth="1"/>
    <col min="6945" max="6945" width="12.28515625" style="247" customWidth="1"/>
    <col min="6946" max="6946" width="11.7109375" style="247" customWidth="1"/>
    <col min="6947" max="7168" width="9.140625" style="247"/>
    <col min="7169" max="7169" width="42.85546875" style="247" customWidth="1"/>
    <col min="7170" max="7191" width="12" style="247" customWidth="1"/>
    <col min="7192" max="7192" width="13.7109375" style="247" customWidth="1"/>
    <col min="7193" max="7193" width="12.5703125" style="247" customWidth="1"/>
    <col min="7194" max="7194" width="13.85546875" style="247" customWidth="1"/>
    <col min="7195" max="7195" width="9.28515625" style="247" customWidth="1"/>
    <col min="7196" max="7196" width="12.140625" style="247" customWidth="1"/>
    <col min="7197" max="7197" width="9.140625" style="247"/>
    <col min="7198" max="7200" width="9.5703125" style="247" customWidth="1"/>
    <col min="7201" max="7201" width="12.28515625" style="247" customWidth="1"/>
    <col min="7202" max="7202" width="11.7109375" style="247" customWidth="1"/>
    <col min="7203" max="7424" width="9.140625" style="247"/>
    <col min="7425" max="7425" width="42.85546875" style="247" customWidth="1"/>
    <col min="7426" max="7447" width="12" style="247" customWidth="1"/>
    <col min="7448" max="7448" width="13.7109375" style="247" customWidth="1"/>
    <col min="7449" max="7449" width="12.5703125" style="247" customWidth="1"/>
    <col min="7450" max="7450" width="13.85546875" style="247" customWidth="1"/>
    <col min="7451" max="7451" width="9.28515625" style="247" customWidth="1"/>
    <col min="7452" max="7452" width="12.140625" style="247" customWidth="1"/>
    <col min="7453" max="7453" width="9.140625" style="247"/>
    <col min="7454" max="7456" width="9.5703125" style="247" customWidth="1"/>
    <col min="7457" max="7457" width="12.28515625" style="247" customWidth="1"/>
    <col min="7458" max="7458" width="11.7109375" style="247" customWidth="1"/>
    <col min="7459" max="7680" width="9.140625" style="247"/>
    <col min="7681" max="7681" width="42.85546875" style="247" customWidth="1"/>
    <col min="7682" max="7703" width="12" style="247" customWidth="1"/>
    <col min="7704" max="7704" width="13.7109375" style="247" customWidth="1"/>
    <col min="7705" max="7705" width="12.5703125" style="247" customWidth="1"/>
    <col min="7706" max="7706" width="13.85546875" style="247" customWidth="1"/>
    <col min="7707" max="7707" width="9.28515625" style="247" customWidth="1"/>
    <col min="7708" max="7708" width="12.140625" style="247" customWidth="1"/>
    <col min="7709" max="7709" width="9.140625" style="247"/>
    <col min="7710" max="7712" width="9.5703125" style="247" customWidth="1"/>
    <col min="7713" max="7713" width="12.28515625" style="247" customWidth="1"/>
    <col min="7714" max="7714" width="11.7109375" style="247" customWidth="1"/>
    <col min="7715" max="7936" width="9.140625" style="247"/>
    <col min="7937" max="7937" width="42.85546875" style="247" customWidth="1"/>
    <col min="7938" max="7959" width="12" style="247" customWidth="1"/>
    <col min="7960" max="7960" width="13.7109375" style="247" customWidth="1"/>
    <col min="7961" max="7961" width="12.5703125" style="247" customWidth="1"/>
    <col min="7962" max="7962" width="13.85546875" style="247" customWidth="1"/>
    <col min="7963" max="7963" width="9.28515625" style="247" customWidth="1"/>
    <col min="7964" max="7964" width="12.140625" style="247" customWidth="1"/>
    <col min="7965" max="7965" width="9.140625" style="247"/>
    <col min="7966" max="7968" width="9.5703125" style="247" customWidth="1"/>
    <col min="7969" max="7969" width="12.28515625" style="247" customWidth="1"/>
    <col min="7970" max="7970" width="11.7109375" style="247" customWidth="1"/>
    <col min="7971" max="8192" width="9.140625" style="247"/>
    <col min="8193" max="8193" width="42.85546875" style="247" customWidth="1"/>
    <col min="8194" max="8215" width="12" style="247" customWidth="1"/>
    <col min="8216" max="8216" width="13.7109375" style="247" customWidth="1"/>
    <col min="8217" max="8217" width="12.5703125" style="247" customWidth="1"/>
    <col min="8218" max="8218" width="13.85546875" style="247" customWidth="1"/>
    <col min="8219" max="8219" width="9.28515625" style="247" customWidth="1"/>
    <col min="8220" max="8220" width="12.140625" style="247" customWidth="1"/>
    <col min="8221" max="8221" width="9.140625" style="247"/>
    <col min="8222" max="8224" width="9.5703125" style="247" customWidth="1"/>
    <col min="8225" max="8225" width="12.28515625" style="247" customWidth="1"/>
    <col min="8226" max="8226" width="11.7109375" style="247" customWidth="1"/>
    <col min="8227" max="8448" width="9.140625" style="247"/>
    <col min="8449" max="8449" width="42.85546875" style="247" customWidth="1"/>
    <col min="8450" max="8471" width="12" style="247" customWidth="1"/>
    <col min="8472" max="8472" width="13.7109375" style="247" customWidth="1"/>
    <col min="8473" max="8473" width="12.5703125" style="247" customWidth="1"/>
    <col min="8474" max="8474" width="13.85546875" style="247" customWidth="1"/>
    <col min="8475" max="8475" width="9.28515625" style="247" customWidth="1"/>
    <col min="8476" max="8476" width="12.140625" style="247" customWidth="1"/>
    <col min="8477" max="8477" width="9.140625" style="247"/>
    <col min="8478" max="8480" width="9.5703125" style="247" customWidth="1"/>
    <col min="8481" max="8481" width="12.28515625" style="247" customWidth="1"/>
    <col min="8482" max="8482" width="11.7109375" style="247" customWidth="1"/>
    <col min="8483" max="8704" width="9.140625" style="247"/>
    <col min="8705" max="8705" width="42.85546875" style="247" customWidth="1"/>
    <col min="8706" max="8727" width="12" style="247" customWidth="1"/>
    <col min="8728" max="8728" width="13.7109375" style="247" customWidth="1"/>
    <col min="8729" max="8729" width="12.5703125" style="247" customWidth="1"/>
    <col min="8730" max="8730" width="13.85546875" style="247" customWidth="1"/>
    <col min="8731" max="8731" width="9.28515625" style="247" customWidth="1"/>
    <col min="8732" max="8732" width="12.140625" style="247" customWidth="1"/>
    <col min="8733" max="8733" width="9.140625" style="247"/>
    <col min="8734" max="8736" width="9.5703125" style="247" customWidth="1"/>
    <col min="8737" max="8737" width="12.28515625" style="247" customWidth="1"/>
    <col min="8738" max="8738" width="11.7109375" style="247" customWidth="1"/>
    <col min="8739" max="8960" width="9.140625" style="247"/>
    <col min="8961" max="8961" width="42.85546875" style="247" customWidth="1"/>
    <col min="8962" max="8983" width="12" style="247" customWidth="1"/>
    <col min="8984" max="8984" width="13.7109375" style="247" customWidth="1"/>
    <col min="8985" max="8985" width="12.5703125" style="247" customWidth="1"/>
    <col min="8986" max="8986" width="13.85546875" style="247" customWidth="1"/>
    <col min="8987" max="8987" width="9.28515625" style="247" customWidth="1"/>
    <col min="8988" max="8988" width="12.140625" style="247" customWidth="1"/>
    <col min="8989" max="8989" width="9.140625" style="247"/>
    <col min="8990" max="8992" width="9.5703125" style="247" customWidth="1"/>
    <col min="8993" max="8993" width="12.28515625" style="247" customWidth="1"/>
    <col min="8994" max="8994" width="11.7109375" style="247" customWidth="1"/>
    <col min="8995" max="9216" width="9.140625" style="247"/>
    <col min="9217" max="9217" width="42.85546875" style="247" customWidth="1"/>
    <col min="9218" max="9239" width="12" style="247" customWidth="1"/>
    <col min="9240" max="9240" width="13.7109375" style="247" customWidth="1"/>
    <col min="9241" max="9241" width="12.5703125" style="247" customWidth="1"/>
    <col min="9242" max="9242" width="13.85546875" style="247" customWidth="1"/>
    <col min="9243" max="9243" width="9.28515625" style="247" customWidth="1"/>
    <col min="9244" max="9244" width="12.140625" style="247" customWidth="1"/>
    <col min="9245" max="9245" width="9.140625" style="247"/>
    <col min="9246" max="9248" width="9.5703125" style="247" customWidth="1"/>
    <col min="9249" max="9249" width="12.28515625" style="247" customWidth="1"/>
    <col min="9250" max="9250" width="11.7109375" style="247" customWidth="1"/>
    <col min="9251" max="9472" width="9.140625" style="247"/>
    <col min="9473" max="9473" width="42.85546875" style="247" customWidth="1"/>
    <col min="9474" max="9495" width="12" style="247" customWidth="1"/>
    <col min="9496" max="9496" width="13.7109375" style="247" customWidth="1"/>
    <col min="9497" max="9497" width="12.5703125" style="247" customWidth="1"/>
    <col min="9498" max="9498" width="13.85546875" style="247" customWidth="1"/>
    <col min="9499" max="9499" width="9.28515625" style="247" customWidth="1"/>
    <col min="9500" max="9500" width="12.140625" style="247" customWidth="1"/>
    <col min="9501" max="9501" width="9.140625" style="247"/>
    <col min="9502" max="9504" width="9.5703125" style="247" customWidth="1"/>
    <col min="9505" max="9505" width="12.28515625" style="247" customWidth="1"/>
    <col min="9506" max="9506" width="11.7109375" style="247" customWidth="1"/>
    <col min="9507" max="9728" width="9.140625" style="247"/>
    <col min="9729" max="9729" width="42.85546875" style="247" customWidth="1"/>
    <col min="9730" max="9751" width="12" style="247" customWidth="1"/>
    <col min="9752" max="9752" width="13.7109375" style="247" customWidth="1"/>
    <col min="9753" max="9753" width="12.5703125" style="247" customWidth="1"/>
    <col min="9754" max="9754" width="13.85546875" style="247" customWidth="1"/>
    <col min="9755" max="9755" width="9.28515625" style="247" customWidth="1"/>
    <col min="9756" max="9756" width="12.140625" style="247" customWidth="1"/>
    <col min="9757" max="9757" width="9.140625" style="247"/>
    <col min="9758" max="9760" width="9.5703125" style="247" customWidth="1"/>
    <col min="9761" max="9761" width="12.28515625" style="247" customWidth="1"/>
    <col min="9762" max="9762" width="11.7109375" style="247" customWidth="1"/>
    <col min="9763" max="9984" width="9.140625" style="247"/>
    <col min="9985" max="9985" width="42.85546875" style="247" customWidth="1"/>
    <col min="9986" max="10007" width="12" style="247" customWidth="1"/>
    <col min="10008" max="10008" width="13.7109375" style="247" customWidth="1"/>
    <col min="10009" max="10009" width="12.5703125" style="247" customWidth="1"/>
    <col min="10010" max="10010" width="13.85546875" style="247" customWidth="1"/>
    <col min="10011" max="10011" width="9.28515625" style="247" customWidth="1"/>
    <col min="10012" max="10012" width="12.140625" style="247" customWidth="1"/>
    <col min="10013" max="10013" width="9.140625" style="247"/>
    <col min="10014" max="10016" width="9.5703125" style="247" customWidth="1"/>
    <col min="10017" max="10017" width="12.28515625" style="247" customWidth="1"/>
    <col min="10018" max="10018" width="11.7109375" style="247" customWidth="1"/>
    <col min="10019" max="10240" width="9.140625" style="247"/>
    <col min="10241" max="10241" width="42.85546875" style="247" customWidth="1"/>
    <col min="10242" max="10263" width="12" style="247" customWidth="1"/>
    <col min="10264" max="10264" width="13.7109375" style="247" customWidth="1"/>
    <col min="10265" max="10265" width="12.5703125" style="247" customWidth="1"/>
    <col min="10266" max="10266" width="13.85546875" style="247" customWidth="1"/>
    <col min="10267" max="10267" width="9.28515625" style="247" customWidth="1"/>
    <col min="10268" max="10268" width="12.140625" style="247" customWidth="1"/>
    <col min="10269" max="10269" width="9.140625" style="247"/>
    <col min="10270" max="10272" width="9.5703125" style="247" customWidth="1"/>
    <col min="10273" max="10273" width="12.28515625" style="247" customWidth="1"/>
    <col min="10274" max="10274" width="11.7109375" style="247" customWidth="1"/>
    <col min="10275" max="10496" width="9.140625" style="247"/>
    <col min="10497" max="10497" width="42.85546875" style="247" customWidth="1"/>
    <col min="10498" max="10519" width="12" style="247" customWidth="1"/>
    <col min="10520" max="10520" width="13.7109375" style="247" customWidth="1"/>
    <col min="10521" max="10521" width="12.5703125" style="247" customWidth="1"/>
    <col min="10522" max="10522" width="13.85546875" style="247" customWidth="1"/>
    <col min="10523" max="10523" width="9.28515625" style="247" customWidth="1"/>
    <col min="10524" max="10524" width="12.140625" style="247" customWidth="1"/>
    <col min="10525" max="10525" width="9.140625" style="247"/>
    <col min="10526" max="10528" width="9.5703125" style="247" customWidth="1"/>
    <col min="10529" max="10529" width="12.28515625" style="247" customWidth="1"/>
    <col min="10530" max="10530" width="11.7109375" style="247" customWidth="1"/>
    <col min="10531" max="10752" width="9.140625" style="247"/>
    <col min="10753" max="10753" width="42.85546875" style="247" customWidth="1"/>
    <col min="10754" max="10775" width="12" style="247" customWidth="1"/>
    <col min="10776" max="10776" width="13.7109375" style="247" customWidth="1"/>
    <col min="10777" max="10777" width="12.5703125" style="247" customWidth="1"/>
    <col min="10778" max="10778" width="13.85546875" style="247" customWidth="1"/>
    <col min="10779" max="10779" width="9.28515625" style="247" customWidth="1"/>
    <col min="10780" max="10780" width="12.140625" style="247" customWidth="1"/>
    <col min="10781" max="10781" width="9.140625" style="247"/>
    <col min="10782" max="10784" width="9.5703125" style="247" customWidth="1"/>
    <col min="10785" max="10785" width="12.28515625" style="247" customWidth="1"/>
    <col min="10786" max="10786" width="11.7109375" style="247" customWidth="1"/>
    <col min="10787" max="11008" width="9.140625" style="247"/>
    <col min="11009" max="11009" width="42.85546875" style="247" customWidth="1"/>
    <col min="11010" max="11031" width="12" style="247" customWidth="1"/>
    <col min="11032" max="11032" width="13.7109375" style="247" customWidth="1"/>
    <col min="11033" max="11033" width="12.5703125" style="247" customWidth="1"/>
    <col min="11034" max="11034" width="13.85546875" style="247" customWidth="1"/>
    <col min="11035" max="11035" width="9.28515625" style="247" customWidth="1"/>
    <col min="11036" max="11036" width="12.140625" style="247" customWidth="1"/>
    <col min="11037" max="11037" width="9.140625" style="247"/>
    <col min="11038" max="11040" width="9.5703125" style="247" customWidth="1"/>
    <col min="11041" max="11041" width="12.28515625" style="247" customWidth="1"/>
    <col min="11042" max="11042" width="11.7109375" style="247" customWidth="1"/>
    <col min="11043" max="11264" width="9.140625" style="247"/>
    <col min="11265" max="11265" width="42.85546875" style="247" customWidth="1"/>
    <col min="11266" max="11287" width="12" style="247" customWidth="1"/>
    <col min="11288" max="11288" width="13.7109375" style="247" customWidth="1"/>
    <col min="11289" max="11289" width="12.5703125" style="247" customWidth="1"/>
    <col min="11290" max="11290" width="13.85546875" style="247" customWidth="1"/>
    <col min="11291" max="11291" width="9.28515625" style="247" customWidth="1"/>
    <col min="11292" max="11292" width="12.140625" style="247" customWidth="1"/>
    <col min="11293" max="11293" width="9.140625" style="247"/>
    <col min="11294" max="11296" width="9.5703125" style="247" customWidth="1"/>
    <col min="11297" max="11297" width="12.28515625" style="247" customWidth="1"/>
    <col min="11298" max="11298" width="11.7109375" style="247" customWidth="1"/>
    <col min="11299" max="11520" width="9.140625" style="247"/>
    <col min="11521" max="11521" width="42.85546875" style="247" customWidth="1"/>
    <col min="11522" max="11543" width="12" style="247" customWidth="1"/>
    <col min="11544" max="11544" width="13.7109375" style="247" customWidth="1"/>
    <col min="11545" max="11545" width="12.5703125" style="247" customWidth="1"/>
    <col min="11546" max="11546" width="13.85546875" style="247" customWidth="1"/>
    <col min="11547" max="11547" width="9.28515625" style="247" customWidth="1"/>
    <col min="11548" max="11548" width="12.140625" style="247" customWidth="1"/>
    <col min="11549" max="11549" width="9.140625" style="247"/>
    <col min="11550" max="11552" width="9.5703125" style="247" customWidth="1"/>
    <col min="11553" max="11553" width="12.28515625" style="247" customWidth="1"/>
    <col min="11554" max="11554" width="11.7109375" style="247" customWidth="1"/>
    <col min="11555" max="11776" width="9.140625" style="247"/>
    <col min="11777" max="11777" width="42.85546875" style="247" customWidth="1"/>
    <col min="11778" max="11799" width="12" style="247" customWidth="1"/>
    <col min="11800" max="11800" width="13.7109375" style="247" customWidth="1"/>
    <col min="11801" max="11801" width="12.5703125" style="247" customWidth="1"/>
    <col min="11802" max="11802" width="13.85546875" style="247" customWidth="1"/>
    <col min="11803" max="11803" width="9.28515625" style="247" customWidth="1"/>
    <col min="11804" max="11804" width="12.140625" style="247" customWidth="1"/>
    <col min="11805" max="11805" width="9.140625" style="247"/>
    <col min="11806" max="11808" width="9.5703125" style="247" customWidth="1"/>
    <col min="11809" max="11809" width="12.28515625" style="247" customWidth="1"/>
    <col min="11810" max="11810" width="11.7109375" style="247" customWidth="1"/>
    <col min="11811" max="12032" width="9.140625" style="247"/>
    <col min="12033" max="12033" width="42.85546875" style="247" customWidth="1"/>
    <col min="12034" max="12055" width="12" style="247" customWidth="1"/>
    <col min="12056" max="12056" width="13.7109375" style="247" customWidth="1"/>
    <col min="12057" max="12057" width="12.5703125" style="247" customWidth="1"/>
    <col min="12058" max="12058" width="13.85546875" style="247" customWidth="1"/>
    <col min="12059" max="12059" width="9.28515625" style="247" customWidth="1"/>
    <col min="12060" max="12060" width="12.140625" style="247" customWidth="1"/>
    <col min="12061" max="12061" width="9.140625" style="247"/>
    <col min="12062" max="12064" width="9.5703125" style="247" customWidth="1"/>
    <col min="12065" max="12065" width="12.28515625" style="247" customWidth="1"/>
    <col min="12066" max="12066" width="11.7109375" style="247" customWidth="1"/>
    <col min="12067" max="12288" width="9.140625" style="247"/>
    <col min="12289" max="12289" width="42.85546875" style="247" customWidth="1"/>
    <col min="12290" max="12311" width="12" style="247" customWidth="1"/>
    <col min="12312" max="12312" width="13.7109375" style="247" customWidth="1"/>
    <col min="12313" max="12313" width="12.5703125" style="247" customWidth="1"/>
    <col min="12314" max="12314" width="13.85546875" style="247" customWidth="1"/>
    <col min="12315" max="12315" width="9.28515625" style="247" customWidth="1"/>
    <col min="12316" max="12316" width="12.140625" style="247" customWidth="1"/>
    <col min="12317" max="12317" width="9.140625" style="247"/>
    <col min="12318" max="12320" width="9.5703125" style="247" customWidth="1"/>
    <col min="12321" max="12321" width="12.28515625" style="247" customWidth="1"/>
    <col min="12322" max="12322" width="11.7109375" style="247" customWidth="1"/>
    <col min="12323" max="12544" width="9.140625" style="247"/>
    <col min="12545" max="12545" width="42.85546875" style="247" customWidth="1"/>
    <col min="12546" max="12567" width="12" style="247" customWidth="1"/>
    <col min="12568" max="12568" width="13.7109375" style="247" customWidth="1"/>
    <col min="12569" max="12569" width="12.5703125" style="247" customWidth="1"/>
    <col min="12570" max="12570" width="13.85546875" style="247" customWidth="1"/>
    <col min="12571" max="12571" width="9.28515625" style="247" customWidth="1"/>
    <col min="12572" max="12572" width="12.140625" style="247" customWidth="1"/>
    <col min="12573" max="12573" width="9.140625" style="247"/>
    <col min="12574" max="12576" width="9.5703125" style="247" customWidth="1"/>
    <col min="12577" max="12577" width="12.28515625" style="247" customWidth="1"/>
    <col min="12578" max="12578" width="11.7109375" style="247" customWidth="1"/>
    <col min="12579" max="12800" width="9.140625" style="247"/>
    <col min="12801" max="12801" width="42.85546875" style="247" customWidth="1"/>
    <col min="12802" max="12823" width="12" style="247" customWidth="1"/>
    <col min="12824" max="12824" width="13.7109375" style="247" customWidth="1"/>
    <col min="12825" max="12825" width="12.5703125" style="247" customWidth="1"/>
    <col min="12826" max="12826" width="13.85546875" style="247" customWidth="1"/>
    <col min="12827" max="12827" width="9.28515625" style="247" customWidth="1"/>
    <col min="12828" max="12828" width="12.140625" style="247" customWidth="1"/>
    <col min="12829" max="12829" width="9.140625" style="247"/>
    <col min="12830" max="12832" width="9.5703125" style="247" customWidth="1"/>
    <col min="12833" max="12833" width="12.28515625" style="247" customWidth="1"/>
    <col min="12834" max="12834" width="11.7109375" style="247" customWidth="1"/>
    <col min="12835" max="13056" width="9.140625" style="247"/>
    <col min="13057" max="13057" width="42.85546875" style="247" customWidth="1"/>
    <col min="13058" max="13079" width="12" style="247" customWidth="1"/>
    <col min="13080" max="13080" width="13.7109375" style="247" customWidth="1"/>
    <col min="13081" max="13081" width="12.5703125" style="247" customWidth="1"/>
    <col min="13082" max="13082" width="13.85546875" style="247" customWidth="1"/>
    <col min="13083" max="13083" width="9.28515625" style="247" customWidth="1"/>
    <col min="13084" max="13084" width="12.140625" style="247" customWidth="1"/>
    <col min="13085" max="13085" width="9.140625" style="247"/>
    <col min="13086" max="13088" width="9.5703125" style="247" customWidth="1"/>
    <col min="13089" max="13089" width="12.28515625" style="247" customWidth="1"/>
    <col min="13090" max="13090" width="11.7109375" style="247" customWidth="1"/>
    <col min="13091" max="13312" width="9.140625" style="247"/>
    <col min="13313" max="13313" width="42.85546875" style="247" customWidth="1"/>
    <col min="13314" max="13335" width="12" style="247" customWidth="1"/>
    <col min="13336" max="13336" width="13.7109375" style="247" customWidth="1"/>
    <col min="13337" max="13337" width="12.5703125" style="247" customWidth="1"/>
    <col min="13338" max="13338" width="13.85546875" style="247" customWidth="1"/>
    <col min="13339" max="13339" width="9.28515625" style="247" customWidth="1"/>
    <col min="13340" max="13340" width="12.140625" style="247" customWidth="1"/>
    <col min="13341" max="13341" width="9.140625" style="247"/>
    <col min="13342" max="13344" width="9.5703125" style="247" customWidth="1"/>
    <col min="13345" max="13345" width="12.28515625" style="247" customWidth="1"/>
    <col min="13346" max="13346" width="11.7109375" style="247" customWidth="1"/>
    <col min="13347" max="13568" width="9.140625" style="247"/>
    <col min="13569" max="13569" width="42.85546875" style="247" customWidth="1"/>
    <col min="13570" max="13591" width="12" style="247" customWidth="1"/>
    <col min="13592" max="13592" width="13.7109375" style="247" customWidth="1"/>
    <col min="13593" max="13593" width="12.5703125" style="247" customWidth="1"/>
    <col min="13594" max="13594" width="13.85546875" style="247" customWidth="1"/>
    <col min="13595" max="13595" width="9.28515625" style="247" customWidth="1"/>
    <col min="13596" max="13596" width="12.140625" style="247" customWidth="1"/>
    <col min="13597" max="13597" width="9.140625" style="247"/>
    <col min="13598" max="13600" width="9.5703125" style="247" customWidth="1"/>
    <col min="13601" max="13601" width="12.28515625" style="247" customWidth="1"/>
    <col min="13602" max="13602" width="11.7109375" style="247" customWidth="1"/>
    <col min="13603" max="13824" width="9.140625" style="247"/>
    <col min="13825" max="13825" width="42.85546875" style="247" customWidth="1"/>
    <col min="13826" max="13847" width="12" style="247" customWidth="1"/>
    <col min="13848" max="13848" width="13.7109375" style="247" customWidth="1"/>
    <col min="13849" max="13849" width="12.5703125" style="247" customWidth="1"/>
    <col min="13850" max="13850" width="13.85546875" style="247" customWidth="1"/>
    <col min="13851" max="13851" width="9.28515625" style="247" customWidth="1"/>
    <col min="13852" max="13852" width="12.140625" style="247" customWidth="1"/>
    <col min="13853" max="13853" width="9.140625" style="247"/>
    <col min="13854" max="13856" width="9.5703125" style="247" customWidth="1"/>
    <col min="13857" max="13857" width="12.28515625" style="247" customWidth="1"/>
    <col min="13858" max="13858" width="11.7109375" style="247" customWidth="1"/>
    <col min="13859" max="14080" width="9.140625" style="247"/>
    <col min="14081" max="14081" width="42.85546875" style="247" customWidth="1"/>
    <col min="14082" max="14103" width="12" style="247" customWidth="1"/>
    <col min="14104" max="14104" width="13.7109375" style="247" customWidth="1"/>
    <col min="14105" max="14105" width="12.5703125" style="247" customWidth="1"/>
    <col min="14106" max="14106" width="13.85546875" style="247" customWidth="1"/>
    <col min="14107" max="14107" width="9.28515625" style="247" customWidth="1"/>
    <col min="14108" max="14108" width="12.140625" style="247" customWidth="1"/>
    <col min="14109" max="14109" width="9.140625" style="247"/>
    <col min="14110" max="14112" width="9.5703125" style="247" customWidth="1"/>
    <col min="14113" max="14113" width="12.28515625" style="247" customWidth="1"/>
    <col min="14114" max="14114" width="11.7109375" style="247" customWidth="1"/>
    <col min="14115" max="14336" width="9.140625" style="247"/>
    <col min="14337" max="14337" width="42.85546875" style="247" customWidth="1"/>
    <col min="14338" max="14359" width="12" style="247" customWidth="1"/>
    <col min="14360" max="14360" width="13.7109375" style="247" customWidth="1"/>
    <col min="14361" max="14361" width="12.5703125" style="247" customWidth="1"/>
    <col min="14362" max="14362" width="13.85546875" style="247" customWidth="1"/>
    <col min="14363" max="14363" width="9.28515625" style="247" customWidth="1"/>
    <col min="14364" max="14364" width="12.140625" style="247" customWidth="1"/>
    <col min="14365" max="14365" width="9.140625" style="247"/>
    <col min="14366" max="14368" width="9.5703125" style="247" customWidth="1"/>
    <col min="14369" max="14369" width="12.28515625" style="247" customWidth="1"/>
    <col min="14370" max="14370" width="11.7109375" style="247" customWidth="1"/>
    <col min="14371" max="14592" width="9.140625" style="247"/>
    <col min="14593" max="14593" width="42.85546875" style="247" customWidth="1"/>
    <col min="14594" max="14615" width="12" style="247" customWidth="1"/>
    <col min="14616" max="14616" width="13.7109375" style="247" customWidth="1"/>
    <col min="14617" max="14617" width="12.5703125" style="247" customWidth="1"/>
    <col min="14618" max="14618" width="13.85546875" style="247" customWidth="1"/>
    <col min="14619" max="14619" width="9.28515625" style="247" customWidth="1"/>
    <col min="14620" max="14620" width="12.140625" style="247" customWidth="1"/>
    <col min="14621" max="14621" width="9.140625" style="247"/>
    <col min="14622" max="14624" width="9.5703125" style="247" customWidth="1"/>
    <col min="14625" max="14625" width="12.28515625" style="247" customWidth="1"/>
    <col min="14626" max="14626" width="11.7109375" style="247" customWidth="1"/>
    <col min="14627" max="14848" width="9.140625" style="247"/>
    <col min="14849" max="14849" width="42.85546875" style="247" customWidth="1"/>
    <col min="14850" max="14871" width="12" style="247" customWidth="1"/>
    <col min="14872" max="14872" width="13.7109375" style="247" customWidth="1"/>
    <col min="14873" max="14873" width="12.5703125" style="247" customWidth="1"/>
    <col min="14874" max="14874" width="13.85546875" style="247" customWidth="1"/>
    <col min="14875" max="14875" width="9.28515625" style="247" customWidth="1"/>
    <col min="14876" max="14876" width="12.140625" style="247" customWidth="1"/>
    <col min="14877" max="14877" width="9.140625" style="247"/>
    <col min="14878" max="14880" width="9.5703125" style="247" customWidth="1"/>
    <col min="14881" max="14881" width="12.28515625" style="247" customWidth="1"/>
    <col min="14882" max="14882" width="11.7109375" style="247" customWidth="1"/>
    <col min="14883" max="15104" width="9.140625" style="247"/>
    <col min="15105" max="15105" width="42.85546875" style="247" customWidth="1"/>
    <col min="15106" max="15127" width="12" style="247" customWidth="1"/>
    <col min="15128" max="15128" width="13.7109375" style="247" customWidth="1"/>
    <col min="15129" max="15129" width="12.5703125" style="247" customWidth="1"/>
    <col min="15130" max="15130" width="13.85546875" style="247" customWidth="1"/>
    <col min="15131" max="15131" width="9.28515625" style="247" customWidth="1"/>
    <col min="15132" max="15132" width="12.140625" style="247" customWidth="1"/>
    <col min="15133" max="15133" width="9.140625" style="247"/>
    <col min="15134" max="15136" width="9.5703125" style="247" customWidth="1"/>
    <col min="15137" max="15137" width="12.28515625" style="247" customWidth="1"/>
    <col min="15138" max="15138" width="11.7109375" style="247" customWidth="1"/>
    <col min="15139" max="15360" width="9.140625" style="247"/>
    <col min="15361" max="15361" width="42.85546875" style="247" customWidth="1"/>
    <col min="15362" max="15383" width="12" style="247" customWidth="1"/>
    <col min="15384" max="15384" width="13.7109375" style="247" customWidth="1"/>
    <col min="15385" max="15385" width="12.5703125" style="247" customWidth="1"/>
    <col min="15386" max="15386" width="13.85546875" style="247" customWidth="1"/>
    <col min="15387" max="15387" width="9.28515625" style="247" customWidth="1"/>
    <col min="15388" max="15388" width="12.140625" style="247" customWidth="1"/>
    <col min="15389" max="15389" width="9.140625" style="247"/>
    <col min="15390" max="15392" width="9.5703125" style="247" customWidth="1"/>
    <col min="15393" max="15393" width="12.28515625" style="247" customWidth="1"/>
    <col min="15394" max="15394" width="11.7109375" style="247" customWidth="1"/>
    <col min="15395" max="15616" width="9.140625" style="247"/>
    <col min="15617" max="15617" width="42.85546875" style="247" customWidth="1"/>
    <col min="15618" max="15639" width="12" style="247" customWidth="1"/>
    <col min="15640" max="15640" width="13.7109375" style="247" customWidth="1"/>
    <col min="15641" max="15641" width="12.5703125" style="247" customWidth="1"/>
    <col min="15642" max="15642" width="13.85546875" style="247" customWidth="1"/>
    <col min="15643" max="15643" width="9.28515625" style="247" customWidth="1"/>
    <col min="15644" max="15644" width="12.140625" style="247" customWidth="1"/>
    <col min="15645" max="15645" width="9.140625" style="247"/>
    <col min="15646" max="15648" width="9.5703125" style="247" customWidth="1"/>
    <col min="15649" max="15649" width="12.28515625" style="247" customWidth="1"/>
    <col min="15650" max="15650" width="11.7109375" style="247" customWidth="1"/>
    <col min="15651" max="15872" width="9.140625" style="247"/>
    <col min="15873" max="15873" width="42.85546875" style="247" customWidth="1"/>
    <col min="15874" max="15895" width="12" style="247" customWidth="1"/>
    <col min="15896" max="15896" width="13.7109375" style="247" customWidth="1"/>
    <col min="15897" max="15897" width="12.5703125" style="247" customWidth="1"/>
    <col min="15898" max="15898" width="13.85546875" style="247" customWidth="1"/>
    <col min="15899" max="15899" width="9.28515625" style="247" customWidth="1"/>
    <col min="15900" max="15900" width="12.140625" style="247" customWidth="1"/>
    <col min="15901" max="15901" width="9.140625" style="247"/>
    <col min="15902" max="15904" width="9.5703125" style="247" customWidth="1"/>
    <col min="15905" max="15905" width="12.28515625" style="247" customWidth="1"/>
    <col min="15906" max="15906" width="11.7109375" style="247" customWidth="1"/>
    <col min="15907" max="16128" width="9.140625" style="247"/>
    <col min="16129" max="16129" width="42.85546875" style="247" customWidth="1"/>
    <col min="16130" max="16151" width="12" style="247" customWidth="1"/>
    <col min="16152" max="16152" width="13.7109375" style="247" customWidth="1"/>
    <col min="16153" max="16153" width="12.5703125" style="247" customWidth="1"/>
    <col min="16154" max="16154" width="13.85546875" style="247" customWidth="1"/>
    <col min="16155" max="16155" width="9.28515625" style="247" customWidth="1"/>
    <col min="16156" max="16156" width="12.140625" style="247" customWidth="1"/>
    <col min="16157" max="16157" width="9.140625" style="247"/>
    <col min="16158" max="16160" width="9.5703125" style="247" customWidth="1"/>
    <col min="16161" max="16161" width="12.28515625" style="247" customWidth="1"/>
    <col min="16162" max="16162" width="11.7109375" style="247" customWidth="1"/>
    <col min="16163" max="16384" width="9.140625" style="247"/>
  </cols>
  <sheetData>
    <row r="1" spans="1:26" ht="14.25" customHeight="1" x14ac:dyDescent="0.2">
      <c r="A1" s="588" t="s">
        <v>49</v>
      </c>
      <c r="B1" s="592" t="s">
        <v>610</v>
      </c>
      <c r="C1" s="593"/>
      <c r="D1" s="593"/>
      <c r="E1" s="593"/>
      <c r="F1" s="593"/>
      <c r="G1" s="593"/>
      <c r="H1" s="593"/>
      <c r="I1" s="593"/>
      <c r="J1" s="593"/>
      <c r="K1" s="593"/>
      <c r="L1" s="593"/>
      <c r="M1" s="593"/>
      <c r="N1" s="593"/>
      <c r="O1" s="593"/>
      <c r="P1" s="593"/>
      <c r="Q1" s="593"/>
      <c r="R1" s="593"/>
      <c r="S1" s="593"/>
      <c r="T1" s="593"/>
      <c r="U1" s="593"/>
      <c r="V1" s="593"/>
      <c r="W1" s="593"/>
      <c r="X1" s="593"/>
      <c r="Y1" s="594"/>
      <c r="Z1" s="595" t="s">
        <v>611</v>
      </c>
    </row>
    <row r="2" spans="1:26" ht="18.75" customHeight="1" x14ac:dyDescent="0.2">
      <c r="A2" s="588"/>
      <c r="B2" s="268" t="s">
        <v>612</v>
      </c>
      <c r="C2" s="316" t="s">
        <v>613</v>
      </c>
      <c r="D2" s="316" t="s">
        <v>254</v>
      </c>
      <c r="E2" s="316" t="s">
        <v>614</v>
      </c>
      <c r="F2" s="316" t="s">
        <v>615</v>
      </c>
      <c r="G2" s="316" t="s">
        <v>616</v>
      </c>
      <c r="H2" s="316" t="s">
        <v>257</v>
      </c>
      <c r="I2" s="316" t="s">
        <v>617</v>
      </c>
      <c r="J2" s="316" t="s">
        <v>618</v>
      </c>
      <c r="K2" s="316" t="s">
        <v>619</v>
      </c>
      <c r="L2" s="316" t="s">
        <v>260</v>
      </c>
      <c r="M2" s="316" t="s">
        <v>620</v>
      </c>
      <c r="N2" s="316" t="s">
        <v>621</v>
      </c>
      <c r="O2" s="316" t="s">
        <v>622</v>
      </c>
      <c r="P2" s="316" t="s">
        <v>623</v>
      </c>
      <c r="Q2" s="316" t="s">
        <v>270</v>
      </c>
      <c r="R2" s="316" t="s">
        <v>276</v>
      </c>
      <c r="S2" s="316" t="s">
        <v>624</v>
      </c>
      <c r="T2" s="316" t="s">
        <v>625</v>
      </c>
      <c r="U2" s="316" t="s">
        <v>626</v>
      </c>
      <c r="V2" s="316" t="s">
        <v>627</v>
      </c>
      <c r="W2" s="316" t="s">
        <v>628</v>
      </c>
      <c r="X2" s="306" t="s">
        <v>629</v>
      </c>
      <c r="Y2" s="306" t="s">
        <v>630</v>
      </c>
      <c r="Z2" s="597"/>
    </row>
    <row r="3" spans="1:26" ht="13.5" customHeight="1" x14ac:dyDescent="0.2">
      <c r="A3" s="252" t="s">
        <v>207</v>
      </c>
      <c r="B3" s="543">
        <f t="shared" ref="B3:Y3" si="0">SUM(B4:B8)</f>
        <v>3010</v>
      </c>
      <c r="C3" s="543">
        <f t="shared" si="0"/>
        <v>46385</v>
      </c>
      <c r="D3" s="543">
        <f t="shared" si="0"/>
        <v>16804</v>
      </c>
      <c r="E3" s="543">
        <f t="shared" si="0"/>
        <v>12288</v>
      </c>
      <c r="F3" s="543">
        <f t="shared" si="0"/>
        <v>237317</v>
      </c>
      <c r="G3" s="543">
        <f t="shared" si="0"/>
        <v>3354</v>
      </c>
      <c r="H3" s="543">
        <f t="shared" si="0"/>
        <v>11748</v>
      </c>
      <c r="I3" s="543">
        <f t="shared" si="0"/>
        <v>8647</v>
      </c>
      <c r="J3" s="543">
        <f t="shared" si="0"/>
        <v>12426</v>
      </c>
      <c r="K3" s="543">
        <f t="shared" si="0"/>
        <v>1244</v>
      </c>
      <c r="L3" s="543">
        <f t="shared" si="0"/>
        <v>18858</v>
      </c>
      <c r="M3" s="543">
        <f t="shared" si="0"/>
        <v>39573</v>
      </c>
      <c r="N3" s="543">
        <f t="shared" si="0"/>
        <v>46784</v>
      </c>
      <c r="O3" s="543">
        <f t="shared" si="0"/>
        <v>22225</v>
      </c>
      <c r="P3" s="543">
        <f t="shared" si="0"/>
        <v>31656</v>
      </c>
      <c r="Q3" s="543">
        <f t="shared" si="0"/>
        <v>84896</v>
      </c>
      <c r="R3" s="543">
        <f t="shared" si="0"/>
        <v>10113</v>
      </c>
      <c r="S3" s="543">
        <f t="shared" si="0"/>
        <v>398</v>
      </c>
      <c r="T3" s="543">
        <f t="shared" si="0"/>
        <v>1381</v>
      </c>
      <c r="U3" s="543">
        <f t="shared" si="0"/>
        <v>70139</v>
      </c>
      <c r="V3" s="543">
        <f t="shared" si="0"/>
        <v>51948</v>
      </c>
      <c r="W3" s="543">
        <f t="shared" si="0"/>
        <v>4368</v>
      </c>
      <c r="X3" s="543">
        <f t="shared" si="0"/>
        <v>22744</v>
      </c>
      <c r="Y3" s="543">
        <f t="shared" si="0"/>
        <v>5005</v>
      </c>
      <c r="Z3" s="543">
        <f>SUM(B3:Y3)</f>
        <v>763311</v>
      </c>
    </row>
    <row r="4" spans="1:26" ht="13.5" customHeight="1" x14ac:dyDescent="0.2">
      <c r="A4" s="308" t="s">
        <v>137</v>
      </c>
      <c r="B4" s="227">
        <f>1825+0</f>
        <v>1825</v>
      </c>
      <c r="C4" s="227">
        <f>7566+0</f>
        <v>7566</v>
      </c>
      <c r="D4" s="227">
        <f>7135+1300</f>
        <v>8435</v>
      </c>
      <c r="E4" s="227"/>
      <c r="F4" s="227">
        <f>21433+3000</f>
        <v>24433</v>
      </c>
      <c r="G4" s="227">
        <f>2496</f>
        <v>2496</v>
      </c>
      <c r="H4" s="227"/>
      <c r="I4" s="227">
        <f>5185</f>
        <v>5185</v>
      </c>
      <c r="J4" s="227">
        <f>3474</f>
        <v>3474</v>
      </c>
      <c r="K4" s="227"/>
      <c r="L4" s="227">
        <f>4990+6700</f>
        <v>11690</v>
      </c>
      <c r="M4" s="227">
        <f>24340</f>
        <v>24340</v>
      </c>
      <c r="N4" s="227">
        <f>16194+4000</f>
        <v>20194</v>
      </c>
      <c r="O4" s="227"/>
      <c r="P4" s="227">
        <v>3900</v>
      </c>
      <c r="Q4" s="227">
        <f>38469+4000</f>
        <v>42469</v>
      </c>
      <c r="R4" s="227">
        <f>4490+2600</f>
        <v>7090</v>
      </c>
      <c r="S4" s="227">
        <f>350</f>
        <v>350</v>
      </c>
      <c r="T4" s="227">
        <v>1187</v>
      </c>
      <c r="U4" s="227">
        <f>5875+2990</f>
        <v>8865</v>
      </c>
      <c r="V4" s="227">
        <f>14325+2100</f>
        <v>16425</v>
      </c>
      <c r="W4" s="227"/>
      <c r="X4" s="227">
        <f>14519</f>
        <v>14519</v>
      </c>
      <c r="Y4" s="227">
        <v>3302</v>
      </c>
      <c r="Z4" s="227">
        <f>SUM(B4:Y4)</f>
        <v>207745</v>
      </c>
    </row>
    <row r="5" spans="1:26" ht="13.5" customHeight="1" x14ac:dyDescent="0.2">
      <c r="A5" s="315" t="s">
        <v>144</v>
      </c>
      <c r="B5" s="227">
        <v>484</v>
      </c>
      <c r="C5" s="227">
        <v>2017</v>
      </c>
      <c r="D5" s="227">
        <v>1917</v>
      </c>
      <c r="E5" s="227"/>
      <c r="F5" s="227">
        <v>6396</v>
      </c>
      <c r="G5" s="227">
        <v>657</v>
      </c>
      <c r="H5" s="227"/>
      <c r="I5" s="227">
        <v>1345</v>
      </c>
      <c r="J5" s="227">
        <v>913</v>
      </c>
      <c r="K5" s="227"/>
      <c r="L5" s="227">
        <v>2949</v>
      </c>
      <c r="M5" s="227">
        <v>6424</v>
      </c>
      <c r="N5" s="227">
        <v>7411</v>
      </c>
      <c r="O5" s="227"/>
      <c r="P5" s="227">
        <v>1255</v>
      </c>
      <c r="Q5" s="227">
        <v>11369</v>
      </c>
      <c r="R5" s="227">
        <v>1815</v>
      </c>
      <c r="S5" s="227">
        <v>48</v>
      </c>
      <c r="T5" s="227">
        <v>194</v>
      </c>
      <c r="U5" s="227">
        <v>2355</v>
      </c>
      <c r="V5" s="227">
        <v>4292</v>
      </c>
      <c r="W5" s="227"/>
      <c r="X5" s="227">
        <v>3760</v>
      </c>
      <c r="Y5" s="227">
        <v>847</v>
      </c>
      <c r="Z5" s="227">
        <f>SUM(B5:Y5)</f>
        <v>56448</v>
      </c>
    </row>
    <row r="6" spans="1:26" x14ac:dyDescent="0.2">
      <c r="A6" s="308" t="s">
        <v>138</v>
      </c>
      <c r="B6" s="227">
        <f>420+100+169+12</f>
        <v>701</v>
      </c>
      <c r="C6" s="227">
        <f>2571+23409+7138+3684</f>
        <v>36802</v>
      </c>
      <c r="D6" s="227">
        <f>485+3420+2512+35</f>
        <v>6452</v>
      </c>
      <c r="E6" s="227">
        <f>3675+5405+3208</f>
        <v>12288</v>
      </c>
      <c r="F6" s="227">
        <f>9980+121095+74851+562</f>
        <v>206488</v>
      </c>
      <c r="G6" s="227">
        <f>70+70+38+23</f>
        <v>201</v>
      </c>
      <c r="H6" s="227">
        <f>8250+1000+2498</f>
        <v>11748</v>
      </c>
      <c r="I6" s="227">
        <f>1023+498+411+185</f>
        <v>2117</v>
      </c>
      <c r="J6" s="227">
        <f>850+4050+3104+35</f>
        <v>8039</v>
      </c>
      <c r="K6" s="227">
        <f>70+750+424</f>
        <v>1244</v>
      </c>
      <c r="L6" s="227">
        <f>1610+1330+1144+135</f>
        <v>4219</v>
      </c>
      <c r="M6" s="227">
        <f>1030+5422+2242+115</f>
        <v>8809</v>
      </c>
      <c r="N6" s="227">
        <f>600+13560+4872+147</f>
        <v>19179</v>
      </c>
      <c r="O6" s="227">
        <f>4500+13000+4725</f>
        <v>22225</v>
      </c>
      <c r="P6" s="227">
        <f>4325+16515+5630+31</f>
        <v>26501</v>
      </c>
      <c r="Q6" s="227">
        <f>12295+10475+7063+1225</f>
        <v>31058</v>
      </c>
      <c r="R6" s="227">
        <f>720+200+248+40</f>
        <v>1208</v>
      </c>
      <c r="S6" s="227"/>
      <c r="T6" s="227"/>
      <c r="U6" s="227">
        <f>755+30940+27190+34</f>
        <v>58919</v>
      </c>
      <c r="V6" s="227">
        <f>2920+12640+15552+119</f>
        <v>31231</v>
      </c>
      <c r="W6" s="227">
        <f>50+3389+929</f>
        <v>4368</v>
      </c>
      <c r="X6" s="227">
        <f>1647+1082+969+767</f>
        <v>4465</v>
      </c>
      <c r="Y6" s="227">
        <f>294+374+188</f>
        <v>856</v>
      </c>
      <c r="Z6" s="227">
        <f>SUM(B6:Y6)</f>
        <v>499118</v>
      </c>
    </row>
    <row r="7" spans="1:26" ht="13.5" customHeight="1" x14ac:dyDescent="0.2">
      <c r="A7" s="253" t="s">
        <v>139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</row>
    <row r="8" spans="1:26" ht="13.5" customHeight="1" x14ac:dyDescent="0.2">
      <c r="A8" s="308" t="s">
        <v>160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7"/>
      <c r="U8" s="227"/>
      <c r="V8" s="227"/>
      <c r="W8" s="227"/>
      <c r="X8" s="227"/>
      <c r="Y8" s="227"/>
      <c r="Z8" s="227"/>
    </row>
    <row r="9" spans="1:26" ht="13.5" customHeight="1" x14ac:dyDescent="0.2">
      <c r="A9" s="308" t="s">
        <v>161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</row>
    <row r="10" spans="1:26" ht="13.5" customHeight="1" x14ac:dyDescent="0.2">
      <c r="A10" s="254" t="s">
        <v>154</v>
      </c>
      <c r="B10" s="544"/>
      <c r="C10" s="544"/>
      <c r="D10" s="544"/>
      <c r="E10" s="544"/>
      <c r="F10" s="544"/>
      <c r="G10" s="544"/>
      <c r="H10" s="544"/>
      <c r="I10" s="544"/>
      <c r="J10" s="544"/>
      <c r="K10" s="544"/>
      <c r="L10" s="544"/>
      <c r="M10" s="544"/>
      <c r="N10" s="544"/>
      <c r="O10" s="544"/>
      <c r="P10" s="544"/>
      <c r="Q10" s="544"/>
      <c r="R10" s="544"/>
      <c r="S10" s="544"/>
      <c r="T10" s="544"/>
      <c r="U10" s="544"/>
      <c r="V10" s="544"/>
      <c r="W10" s="544"/>
      <c r="X10" s="227"/>
      <c r="Y10" s="227"/>
      <c r="Z10" s="227"/>
    </row>
    <row r="11" spans="1:26" ht="13.5" customHeight="1" x14ac:dyDescent="0.2">
      <c r="A11" s="255" t="s">
        <v>159</v>
      </c>
      <c r="B11" s="545"/>
      <c r="C11" s="545"/>
      <c r="D11" s="545"/>
      <c r="E11" s="545"/>
      <c r="F11" s="545"/>
      <c r="G11" s="545"/>
      <c r="H11" s="545"/>
      <c r="I11" s="545"/>
      <c r="J11" s="545"/>
      <c r="K11" s="545"/>
      <c r="L11" s="545"/>
      <c r="M11" s="545"/>
      <c r="N11" s="545"/>
      <c r="O11" s="545"/>
      <c r="P11" s="545"/>
      <c r="Q11" s="545"/>
      <c r="R11" s="545"/>
      <c r="S11" s="545"/>
      <c r="T11" s="545"/>
      <c r="U11" s="545"/>
      <c r="V11" s="545"/>
      <c r="W11" s="545"/>
      <c r="X11" s="227"/>
      <c r="Y11" s="227"/>
      <c r="Z11" s="227"/>
    </row>
    <row r="12" spans="1:26" ht="15" customHeight="1" x14ac:dyDescent="0.2">
      <c r="A12" s="253" t="s">
        <v>145</v>
      </c>
      <c r="B12" s="545"/>
      <c r="C12" s="545"/>
      <c r="D12" s="545"/>
      <c r="E12" s="545"/>
      <c r="F12" s="545"/>
      <c r="G12" s="545"/>
      <c r="H12" s="545"/>
      <c r="I12" s="545"/>
      <c r="J12" s="545"/>
      <c r="K12" s="545"/>
      <c r="L12" s="545"/>
      <c r="M12" s="545"/>
      <c r="N12" s="545"/>
      <c r="O12" s="545"/>
      <c r="P12" s="545"/>
      <c r="Q12" s="545"/>
      <c r="R12" s="545"/>
      <c r="S12" s="545"/>
      <c r="T12" s="545"/>
      <c r="U12" s="545"/>
      <c r="V12" s="545"/>
      <c r="W12" s="545"/>
      <c r="X12" s="227"/>
      <c r="Y12" s="227"/>
      <c r="Z12" s="227"/>
    </row>
    <row r="13" spans="1:26" ht="15" customHeight="1" x14ac:dyDescent="0.2">
      <c r="A13" s="253" t="s">
        <v>212</v>
      </c>
      <c r="B13" s="545"/>
      <c r="C13" s="545"/>
      <c r="D13" s="545"/>
      <c r="E13" s="545"/>
      <c r="F13" s="545"/>
      <c r="G13" s="545"/>
      <c r="H13" s="545"/>
      <c r="I13" s="545"/>
      <c r="J13" s="545"/>
      <c r="K13" s="545"/>
      <c r="L13" s="545"/>
      <c r="M13" s="545"/>
      <c r="N13" s="545"/>
      <c r="O13" s="545"/>
      <c r="P13" s="545"/>
      <c r="Q13" s="545"/>
      <c r="R13" s="545"/>
      <c r="S13" s="545"/>
      <c r="T13" s="545"/>
      <c r="U13" s="545"/>
      <c r="V13" s="545"/>
      <c r="W13" s="545"/>
      <c r="X13" s="227"/>
      <c r="Y13" s="227"/>
      <c r="Z13" s="227"/>
    </row>
    <row r="14" spans="1:26" ht="15" customHeight="1" x14ac:dyDescent="0.2">
      <c r="A14" s="253" t="s">
        <v>206</v>
      </c>
      <c r="B14" s="545"/>
      <c r="C14" s="545"/>
      <c r="D14" s="545"/>
      <c r="E14" s="545"/>
      <c r="F14" s="545"/>
      <c r="G14" s="545"/>
      <c r="H14" s="545"/>
      <c r="I14" s="545"/>
      <c r="J14" s="545"/>
      <c r="K14" s="545"/>
      <c r="L14" s="545"/>
      <c r="M14" s="545"/>
      <c r="N14" s="545"/>
      <c r="O14" s="545"/>
      <c r="P14" s="545"/>
      <c r="Q14" s="545"/>
      <c r="R14" s="545"/>
      <c r="S14" s="545"/>
      <c r="T14" s="545"/>
      <c r="U14" s="545"/>
      <c r="V14" s="545"/>
      <c r="W14" s="545"/>
      <c r="X14" s="227"/>
      <c r="Y14" s="227"/>
      <c r="Z14" s="227"/>
    </row>
    <row r="15" spans="1:26" ht="15" customHeight="1" x14ac:dyDescent="0.2">
      <c r="A15" s="265"/>
      <c r="B15" s="545"/>
      <c r="C15" s="545"/>
      <c r="D15" s="545"/>
      <c r="E15" s="545"/>
      <c r="F15" s="545"/>
      <c r="G15" s="545"/>
      <c r="H15" s="545"/>
      <c r="I15" s="545"/>
      <c r="J15" s="545"/>
      <c r="K15" s="545"/>
      <c r="L15" s="545"/>
      <c r="M15" s="545"/>
      <c r="N15" s="545"/>
      <c r="O15" s="545"/>
      <c r="P15" s="545"/>
      <c r="Q15" s="545"/>
      <c r="R15" s="545"/>
      <c r="S15" s="545"/>
      <c r="T15" s="545"/>
      <c r="U15" s="545"/>
      <c r="V15" s="545"/>
      <c r="W15" s="545"/>
      <c r="X15" s="227"/>
      <c r="Y15" s="227"/>
      <c r="Z15" s="227"/>
    </row>
    <row r="16" spans="1:26" ht="13.5" customHeight="1" x14ac:dyDescent="0.2">
      <c r="A16" s="250" t="s">
        <v>208</v>
      </c>
      <c r="B16" s="228"/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228"/>
      <c r="U16" s="228"/>
      <c r="V16" s="228"/>
      <c r="W16" s="228"/>
      <c r="X16" s="227"/>
      <c r="Y16" s="227"/>
      <c r="Z16" s="227"/>
    </row>
    <row r="17" spans="1:26" ht="13.5" customHeight="1" x14ac:dyDescent="0.2">
      <c r="A17" s="308" t="s">
        <v>146</v>
      </c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</row>
    <row r="18" spans="1:26" ht="15.75" customHeight="1" x14ac:dyDescent="0.2">
      <c r="A18" s="308" t="s">
        <v>147</v>
      </c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</row>
    <row r="19" spans="1:26" ht="13.5" customHeight="1" x14ac:dyDescent="0.2">
      <c r="A19" s="308" t="s">
        <v>162</v>
      </c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</row>
    <row r="20" spans="1:26" ht="13.5" customHeight="1" x14ac:dyDescent="0.2">
      <c r="A20" s="308" t="s">
        <v>149</v>
      </c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</row>
    <row r="21" spans="1:26" ht="13.5" customHeight="1" x14ac:dyDescent="0.2">
      <c r="A21" s="254" t="s">
        <v>141</v>
      </c>
      <c r="B21" s="545"/>
      <c r="C21" s="545"/>
      <c r="D21" s="545"/>
      <c r="E21" s="545"/>
      <c r="F21" s="545"/>
      <c r="G21" s="545"/>
      <c r="H21" s="545"/>
      <c r="I21" s="545"/>
      <c r="J21" s="545"/>
      <c r="K21" s="545"/>
      <c r="L21" s="545"/>
      <c r="M21" s="545"/>
      <c r="N21" s="545"/>
      <c r="O21" s="545"/>
      <c r="P21" s="545"/>
      <c r="Q21" s="545"/>
      <c r="R21" s="545"/>
      <c r="S21" s="545"/>
      <c r="T21" s="545"/>
      <c r="U21" s="545"/>
      <c r="V21" s="545"/>
      <c r="W21" s="545"/>
      <c r="X21" s="227"/>
      <c r="Y21" s="227"/>
      <c r="Z21" s="227"/>
    </row>
    <row r="22" spans="1:26" ht="13.5" customHeight="1" x14ac:dyDescent="0.2">
      <c r="A22" s="315" t="s">
        <v>150</v>
      </c>
      <c r="B22" s="545"/>
      <c r="C22" s="545"/>
      <c r="D22" s="545"/>
      <c r="E22" s="545"/>
      <c r="F22" s="545"/>
      <c r="G22" s="545"/>
      <c r="H22" s="545"/>
      <c r="I22" s="545"/>
      <c r="J22" s="545"/>
      <c r="K22" s="545"/>
      <c r="L22" s="545"/>
      <c r="M22" s="545"/>
      <c r="N22" s="545"/>
      <c r="O22" s="545"/>
      <c r="P22" s="545"/>
      <c r="Q22" s="545"/>
      <c r="R22" s="545"/>
      <c r="S22" s="545"/>
      <c r="T22" s="545"/>
      <c r="U22" s="545"/>
      <c r="V22" s="545"/>
      <c r="W22" s="545"/>
      <c r="X22" s="227"/>
      <c r="Y22" s="227"/>
      <c r="Z22" s="227"/>
    </row>
    <row r="23" spans="1:26" ht="13.5" customHeight="1" x14ac:dyDescent="0.2">
      <c r="A23" s="254" t="s">
        <v>151</v>
      </c>
      <c r="B23" s="545"/>
      <c r="C23" s="545"/>
      <c r="D23" s="545"/>
      <c r="E23" s="545"/>
      <c r="F23" s="545"/>
      <c r="G23" s="545"/>
      <c r="H23" s="545"/>
      <c r="I23" s="545"/>
      <c r="J23" s="545"/>
      <c r="K23" s="545"/>
      <c r="L23" s="545"/>
      <c r="M23" s="545"/>
      <c r="N23" s="545"/>
      <c r="O23" s="545"/>
      <c r="P23" s="545"/>
      <c r="Q23" s="545"/>
      <c r="R23" s="545"/>
      <c r="S23" s="545"/>
      <c r="T23" s="545"/>
      <c r="U23" s="545"/>
      <c r="V23" s="545"/>
      <c r="W23" s="545"/>
      <c r="X23" s="227"/>
      <c r="Y23" s="227"/>
      <c r="Z23" s="227"/>
    </row>
    <row r="24" spans="1:26" ht="13.5" customHeight="1" x14ac:dyDescent="0.2">
      <c r="A24" s="257"/>
      <c r="B24" s="545"/>
      <c r="C24" s="545"/>
      <c r="D24" s="545"/>
      <c r="E24" s="545"/>
      <c r="F24" s="545"/>
      <c r="G24" s="545"/>
      <c r="H24" s="545"/>
      <c r="I24" s="545"/>
      <c r="J24" s="545"/>
      <c r="K24" s="545"/>
      <c r="L24" s="545"/>
      <c r="M24" s="545"/>
      <c r="N24" s="545"/>
      <c r="O24" s="545"/>
      <c r="P24" s="545"/>
      <c r="Q24" s="545"/>
      <c r="R24" s="545"/>
      <c r="S24" s="545"/>
      <c r="T24" s="545"/>
      <c r="U24" s="545"/>
      <c r="V24" s="545"/>
      <c r="W24" s="545"/>
      <c r="X24" s="227"/>
      <c r="Y24" s="227"/>
      <c r="Z24" s="227"/>
    </row>
    <row r="25" spans="1:26" ht="13.5" customHeight="1" x14ac:dyDescent="0.2">
      <c r="A25" s="258" t="s">
        <v>196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  <c r="T25" s="228"/>
      <c r="U25" s="228"/>
      <c r="V25" s="228"/>
      <c r="W25" s="228"/>
      <c r="X25" s="227"/>
      <c r="Y25" s="227"/>
      <c r="Z25" s="227"/>
    </row>
    <row r="26" spans="1:26" ht="13.5" customHeight="1" x14ac:dyDescent="0.2">
      <c r="A26" s="256" t="s">
        <v>142</v>
      </c>
      <c r="B26" s="227"/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27"/>
      <c r="Z26" s="227"/>
    </row>
    <row r="27" spans="1:26" ht="13.5" customHeight="1" x14ac:dyDescent="0.2">
      <c r="A27" s="256" t="s">
        <v>143</v>
      </c>
      <c r="B27" s="227"/>
      <c r="C27" s="227"/>
      <c r="D27" s="227"/>
      <c r="E27" s="227"/>
      <c r="F27" s="227"/>
      <c r="G27" s="227"/>
      <c r="H27" s="227"/>
      <c r="I27" s="227"/>
      <c r="J27" s="227"/>
      <c r="K27" s="227"/>
      <c r="L27" s="227"/>
      <c r="M27" s="227"/>
      <c r="N27" s="227"/>
      <c r="O27" s="227"/>
      <c r="P27" s="227"/>
      <c r="Q27" s="227"/>
      <c r="R27" s="227"/>
      <c r="S27" s="227"/>
      <c r="T27" s="227"/>
      <c r="U27" s="227"/>
      <c r="V27" s="227"/>
      <c r="W27" s="227"/>
      <c r="X27" s="227"/>
      <c r="Y27" s="227"/>
      <c r="Z27" s="227"/>
    </row>
    <row r="28" spans="1:26" x14ac:dyDescent="0.2">
      <c r="A28" s="259"/>
      <c r="B28" s="227"/>
      <c r="C28" s="227"/>
      <c r="D28" s="227"/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227"/>
      <c r="S28" s="227"/>
      <c r="T28" s="227"/>
      <c r="U28" s="227"/>
      <c r="V28" s="227"/>
      <c r="W28" s="227"/>
      <c r="X28" s="227"/>
      <c r="Y28" s="227"/>
      <c r="Z28" s="227"/>
    </row>
    <row r="29" spans="1:26" x14ac:dyDescent="0.2">
      <c r="A29" s="250" t="s">
        <v>209</v>
      </c>
      <c r="B29" s="227"/>
      <c r="C29" s="227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227"/>
      <c r="S29" s="227"/>
      <c r="T29" s="227"/>
      <c r="U29" s="227"/>
      <c r="V29" s="227"/>
      <c r="W29" s="227"/>
      <c r="X29" s="227"/>
      <c r="Y29" s="227"/>
      <c r="Z29" s="227"/>
    </row>
    <row r="30" spans="1:26" x14ac:dyDescent="0.2">
      <c r="A30" s="318" t="s">
        <v>165</v>
      </c>
      <c r="B30" s="227"/>
      <c r="C30" s="227"/>
      <c r="D30" s="227"/>
      <c r="E30" s="227"/>
      <c r="F30" s="227"/>
      <c r="G30" s="227"/>
      <c r="H30" s="227"/>
      <c r="I30" s="227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  <c r="U30" s="227"/>
      <c r="V30" s="227"/>
      <c r="W30" s="227"/>
      <c r="X30" s="227"/>
      <c r="Y30" s="227"/>
      <c r="Z30" s="227"/>
    </row>
    <row r="31" spans="1:26" x14ac:dyDescent="0.2">
      <c r="A31" s="318" t="s">
        <v>166</v>
      </c>
      <c r="B31" s="228"/>
      <c r="C31" s="228"/>
      <c r="D31" s="228"/>
      <c r="E31" s="228"/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  <c r="S31" s="228"/>
      <c r="T31" s="228"/>
      <c r="U31" s="228"/>
      <c r="V31" s="228"/>
      <c r="W31" s="228"/>
      <c r="X31" s="227"/>
      <c r="Y31" s="227"/>
      <c r="Z31" s="227"/>
    </row>
    <row r="32" spans="1:26" x14ac:dyDescent="0.2">
      <c r="A32" s="320"/>
      <c r="B32" s="546"/>
      <c r="C32" s="546"/>
      <c r="D32" s="546"/>
      <c r="E32" s="546"/>
      <c r="F32" s="546"/>
      <c r="G32" s="546"/>
      <c r="H32" s="546"/>
      <c r="I32" s="546"/>
      <c r="J32" s="546"/>
      <c r="K32" s="546"/>
      <c r="L32" s="546"/>
      <c r="M32" s="546"/>
      <c r="N32" s="546"/>
      <c r="O32" s="546"/>
      <c r="P32" s="546"/>
      <c r="Q32" s="546"/>
      <c r="R32" s="546"/>
      <c r="S32" s="546"/>
      <c r="T32" s="546"/>
      <c r="U32" s="546"/>
      <c r="V32" s="546"/>
      <c r="W32" s="546"/>
      <c r="X32" s="547"/>
      <c r="Y32" s="547"/>
      <c r="Z32" s="547"/>
    </row>
    <row r="33" spans="1:26" x14ac:dyDescent="0.2">
      <c r="A33" s="251" t="s">
        <v>211</v>
      </c>
      <c r="B33" s="538">
        <f>B3+B16+B25+B29</f>
        <v>3010</v>
      </c>
      <c r="C33" s="538">
        <f t="shared" ref="C33:Z33" si="1">C3+C16+C25+C29</f>
        <v>46385</v>
      </c>
      <c r="D33" s="538">
        <f t="shared" si="1"/>
        <v>16804</v>
      </c>
      <c r="E33" s="538">
        <f t="shared" si="1"/>
        <v>12288</v>
      </c>
      <c r="F33" s="538">
        <f t="shared" si="1"/>
        <v>237317</v>
      </c>
      <c r="G33" s="538">
        <f t="shared" si="1"/>
        <v>3354</v>
      </c>
      <c r="H33" s="538">
        <f t="shared" si="1"/>
        <v>11748</v>
      </c>
      <c r="I33" s="538">
        <f t="shared" si="1"/>
        <v>8647</v>
      </c>
      <c r="J33" s="538">
        <f t="shared" si="1"/>
        <v>12426</v>
      </c>
      <c r="K33" s="538">
        <f t="shared" si="1"/>
        <v>1244</v>
      </c>
      <c r="L33" s="538">
        <f t="shared" si="1"/>
        <v>18858</v>
      </c>
      <c r="M33" s="538">
        <f t="shared" si="1"/>
        <v>39573</v>
      </c>
      <c r="N33" s="538">
        <f t="shared" si="1"/>
        <v>46784</v>
      </c>
      <c r="O33" s="538">
        <f t="shared" si="1"/>
        <v>22225</v>
      </c>
      <c r="P33" s="538">
        <f t="shared" si="1"/>
        <v>31656</v>
      </c>
      <c r="Q33" s="538">
        <f t="shared" si="1"/>
        <v>84896</v>
      </c>
      <c r="R33" s="538">
        <f t="shared" si="1"/>
        <v>10113</v>
      </c>
      <c r="S33" s="538">
        <f t="shared" si="1"/>
        <v>398</v>
      </c>
      <c r="T33" s="538">
        <f t="shared" si="1"/>
        <v>1381</v>
      </c>
      <c r="U33" s="538">
        <f t="shared" si="1"/>
        <v>70139</v>
      </c>
      <c r="V33" s="538">
        <f>V3+V16+V25+V29</f>
        <v>51948</v>
      </c>
      <c r="W33" s="538">
        <f t="shared" si="1"/>
        <v>4368</v>
      </c>
      <c r="X33" s="538">
        <f t="shared" si="1"/>
        <v>22744</v>
      </c>
      <c r="Y33" s="538">
        <f t="shared" si="1"/>
        <v>5005</v>
      </c>
      <c r="Z33" s="538">
        <f t="shared" si="1"/>
        <v>763311</v>
      </c>
    </row>
    <row r="34" spans="1:26" ht="14.25" customHeight="1" x14ac:dyDescent="0.2">
      <c r="A34" s="249"/>
      <c r="B34" s="538"/>
      <c r="C34" s="538"/>
      <c r="D34" s="538"/>
      <c r="E34" s="538"/>
      <c r="F34" s="538"/>
      <c r="G34" s="538"/>
      <c r="H34" s="538"/>
      <c r="I34" s="538"/>
      <c r="J34" s="538"/>
      <c r="K34" s="538"/>
      <c r="L34" s="538"/>
      <c r="M34" s="538"/>
      <c r="N34" s="538"/>
      <c r="O34" s="538"/>
      <c r="P34" s="538"/>
      <c r="Q34" s="538"/>
      <c r="R34" s="538"/>
      <c r="S34" s="538"/>
      <c r="T34" s="538"/>
      <c r="U34" s="538"/>
      <c r="V34" s="538"/>
      <c r="W34" s="538"/>
      <c r="X34" s="227"/>
      <c r="Y34" s="227"/>
      <c r="Z34" s="227"/>
    </row>
    <row r="35" spans="1:26" ht="13.5" customHeight="1" x14ac:dyDescent="0.2">
      <c r="A35" s="251" t="s">
        <v>213</v>
      </c>
      <c r="B35" s="538"/>
      <c r="C35" s="538"/>
      <c r="D35" s="538"/>
      <c r="E35" s="538"/>
      <c r="F35" s="538"/>
      <c r="G35" s="538"/>
      <c r="H35" s="538"/>
      <c r="I35" s="538"/>
      <c r="J35" s="538"/>
      <c r="K35" s="538"/>
      <c r="L35" s="538"/>
      <c r="M35" s="538"/>
      <c r="N35" s="538"/>
      <c r="O35" s="538"/>
      <c r="P35" s="538"/>
      <c r="Q35" s="538"/>
      <c r="R35" s="538"/>
      <c r="S35" s="538"/>
      <c r="T35" s="538"/>
      <c r="U35" s="538"/>
      <c r="V35" s="538"/>
      <c r="W35" s="538"/>
      <c r="X35" s="227"/>
      <c r="Y35" s="227"/>
      <c r="Z35" s="227"/>
    </row>
    <row r="36" spans="1:26" ht="13.5" customHeight="1" x14ac:dyDescent="0.2">
      <c r="A36" s="249" t="s">
        <v>250</v>
      </c>
      <c r="B36" s="538"/>
      <c r="C36" s="538"/>
      <c r="D36" s="538"/>
      <c r="E36" s="538"/>
      <c r="F36" s="538"/>
      <c r="G36" s="538"/>
      <c r="H36" s="538"/>
      <c r="I36" s="538"/>
      <c r="J36" s="538"/>
      <c r="K36" s="538"/>
      <c r="L36" s="538"/>
      <c r="M36" s="538"/>
      <c r="N36" s="538"/>
      <c r="O36" s="538"/>
      <c r="P36" s="538"/>
      <c r="Q36" s="538"/>
      <c r="R36" s="538"/>
      <c r="S36" s="538"/>
      <c r="T36" s="538"/>
      <c r="U36" s="538"/>
      <c r="V36" s="538"/>
      <c r="W36" s="538"/>
      <c r="X36" s="227"/>
      <c r="Y36" s="227"/>
      <c r="Z36" s="227"/>
    </row>
    <row r="37" spans="1:26" ht="13.5" customHeight="1" x14ac:dyDescent="0.2">
      <c r="A37" s="249" t="s">
        <v>242</v>
      </c>
      <c r="B37" s="538"/>
      <c r="C37" s="538"/>
      <c r="D37" s="538"/>
      <c r="E37" s="538"/>
      <c r="F37" s="538"/>
      <c r="G37" s="538"/>
      <c r="H37" s="538"/>
      <c r="I37" s="538"/>
      <c r="J37" s="538"/>
      <c r="K37" s="538"/>
      <c r="L37" s="538"/>
      <c r="M37" s="538"/>
      <c r="N37" s="538"/>
      <c r="O37" s="538"/>
      <c r="P37" s="538"/>
      <c r="Q37" s="538"/>
      <c r="R37" s="538"/>
      <c r="S37" s="538"/>
      <c r="T37" s="538"/>
      <c r="U37" s="538"/>
      <c r="V37" s="538"/>
      <c r="W37" s="538"/>
      <c r="X37" s="227"/>
      <c r="Y37" s="227"/>
      <c r="Z37" s="227"/>
    </row>
    <row r="38" spans="1:26" ht="13.5" customHeight="1" x14ac:dyDescent="0.2">
      <c r="A38" s="249" t="s">
        <v>243</v>
      </c>
      <c r="B38" s="538"/>
      <c r="C38" s="538"/>
      <c r="D38" s="538"/>
      <c r="E38" s="538"/>
      <c r="F38" s="538"/>
      <c r="G38" s="538"/>
      <c r="H38" s="538"/>
      <c r="I38" s="538"/>
      <c r="J38" s="538"/>
      <c r="K38" s="538"/>
      <c r="L38" s="538"/>
      <c r="M38" s="538"/>
      <c r="N38" s="538"/>
      <c r="O38" s="538"/>
      <c r="P38" s="538"/>
      <c r="Q38" s="538"/>
      <c r="R38" s="538"/>
      <c r="S38" s="538"/>
      <c r="T38" s="538"/>
      <c r="U38" s="538"/>
      <c r="V38" s="538"/>
      <c r="W38" s="538"/>
      <c r="X38" s="227"/>
      <c r="Y38" s="227"/>
      <c r="Z38" s="227"/>
    </row>
    <row r="39" spans="1:26" ht="13.5" customHeight="1" x14ac:dyDescent="0.2">
      <c r="A39" s="318" t="s">
        <v>222</v>
      </c>
      <c r="B39" s="228"/>
      <c r="C39" s="228"/>
      <c r="D39" s="228"/>
      <c r="E39" s="228"/>
      <c r="F39" s="228"/>
      <c r="G39" s="228"/>
      <c r="H39" s="228"/>
      <c r="I39" s="228"/>
      <c r="J39" s="228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8"/>
      <c r="W39" s="228"/>
      <c r="X39" s="227"/>
      <c r="Y39" s="227"/>
      <c r="Z39" s="227"/>
    </row>
    <row r="40" spans="1:26" ht="13.5" customHeight="1" x14ac:dyDescent="0.2">
      <c r="A40" s="260" t="s">
        <v>249</v>
      </c>
      <c r="B40" s="539"/>
      <c r="C40" s="539"/>
      <c r="D40" s="539"/>
      <c r="E40" s="539"/>
      <c r="F40" s="539"/>
      <c r="G40" s="539"/>
      <c r="H40" s="539"/>
      <c r="I40" s="539"/>
      <c r="J40" s="539"/>
      <c r="K40" s="539"/>
      <c r="L40" s="539"/>
      <c r="M40" s="539"/>
      <c r="N40" s="539"/>
      <c r="O40" s="539"/>
      <c r="P40" s="539"/>
      <c r="Q40" s="539"/>
      <c r="R40" s="539"/>
      <c r="S40" s="539"/>
      <c r="T40" s="539"/>
      <c r="U40" s="539"/>
      <c r="V40" s="539"/>
      <c r="W40" s="539"/>
      <c r="X40" s="227"/>
      <c r="Y40" s="227"/>
      <c r="Z40" s="227"/>
    </row>
    <row r="41" spans="1:26" ht="13.5" customHeight="1" x14ac:dyDescent="0.2">
      <c r="A41" s="260" t="s">
        <v>63</v>
      </c>
      <c r="B41" s="545"/>
      <c r="C41" s="545"/>
      <c r="D41" s="545"/>
      <c r="E41" s="545"/>
      <c r="F41" s="545"/>
      <c r="G41" s="545"/>
      <c r="H41" s="545"/>
      <c r="I41" s="545"/>
      <c r="J41" s="545"/>
      <c r="K41" s="545"/>
      <c r="L41" s="545"/>
      <c r="M41" s="545"/>
      <c r="N41" s="545"/>
      <c r="O41" s="545"/>
      <c r="P41" s="545"/>
      <c r="Q41" s="545"/>
      <c r="R41" s="545"/>
      <c r="S41" s="545"/>
      <c r="T41" s="545"/>
      <c r="U41" s="545"/>
      <c r="V41" s="545"/>
      <c r="W41" s="545"/>
      <c r="X41" s="227"/>
      <c r="Y41" s="227"/>
      <c r="Z41" s="227"/>
    </row>
    <row r="42" spans="1:26" ht="13.5" customHeight="1" x14ac:dyDescent="0.2">
      <c r="A42" s="318" t="s">
        <v>244</v>
      </c>
      <c r="B42" s="227"/>
      <c r="C42" s="227"/>
      <c r="D42" s="227"/>
      <c r="E42" s="227"/>
      <c r="F42" s="227"/>
      <c r="G42" s="227"/>
      <c r="H42" s="227"/>
      <c r="I42" s="227"/>
      <c r="J42" s="227"/>
      <c r="K42" s="227"/>
      <c r="L42" s="227"/>
      <c r="M42" s="227"/>
      <c r="N42" s="227"/>
      <c r="O42" s="227"/>
      <c r="P42" s="227"/>
      <c r="Q42" s="227"/>
      <c r="R42" s="227"/>
      <c r="S42" s="227"/>
      <c r="T42" s="227"/>
      <c r="U42" s="227"/>
      <c r="V42" s="227"/>
      <c r="W42" s="227"/>
      <c r="X42" s="227"/>
      <c r="Y42" s="227"/>
      <c r="Z42" s="227"/>
    </row>
    <row r="43" spans="1:26" ht="13.5" customHeight="1" x14ac:dyDescent="0.2">
      <c r="A43" s="318" t="s">
        <v>245</v>
      </c>
      <c r="B43" s="227"/>
      <c r="C43" s="227"/>
      <c r="D43" s="227"/>
      <c r="E43" s="227"/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27"/>
      <c r="Z43" s="227"/>
    </row>
    <row r="44" spans="1:26" ht="13.5" customHeight="1" x14ac:dyDescent="0.2">
      <c r="A44" s="318" t="s">
        <v>64</v>
      </c>
      <c r="B44" s="227"/>
      <c r="C44" s="227"/>
      <c r="D44" s="227"/>
      <c r="E44" s="227"/>
      <c r="F44" s="227"/>
      <c r="G44" s="227"/>
      <c r="H44" s="227"/>
      <c r="I44" s="227"/>
      <c r="J44" s="227"/>
      <c r="K44" s="227"/>
      <c r="L44" s="227"/>
      <c r="M44" s="227"/>
      <c r="N44" s="227"/>
      <c r="O44" s="227"/>
      <c r="P44" s="227"/>
      <c r="Q44" s="227"/>
      <c r="R44" s="227"/>
      <c r="S44" s="227"/>
      <c r="T44" s="227"/>
      <c r="U44" s="227"/>
      <c r="V44" s="227"/>
      <c r="W44" s="227"/>
      <c r="X44" s="227"/>
      <c r="Y44" s="227"/>
      <c r="Z44" s="227"/>
    </row>
    <row r="45" spans="1:26" x14ac:dyDescent="0.2">
      <c r="A45" s="318" t="s">
        <v>246</v>
      </c>
      <c r="B45" s="227"/>
      <c r="C45" s="227"/>
      <c r="D45" s="227"/>
      <c r="E45" s="227"/>
      <c r="F45" s="227"/>
      <c r="G45" s="227"/>
      <c r="H45" s="227"/>
      <c r="I45" s="227"/>
      <c r="J45" s="227"/>
      <c r="K45" s="227"/>
      <c r="L45" s="227"/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</row>
    <row r="46" spans="1:26" ht="13.5" customHeight="1" x14ac:dyDescent="0.2">
      <c r="A46" s="318" t="s">
        <v>247</v>
      </c>
      <c r="B46" s="227"/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</row>
    <row r="47" spans="1:26" ht="13.5" customHeight="1" x14ac:dyDescent="0.2">
      <c r="A47" s="261" t="s">
        <v>214</v>
      </c>
      <c r="B47" s="538">
        <f>B33+B35</f>
        <v>3010</v>
      </c>
      <c r="C47" s="538">
        <f t="shared" ref="C47:Z47" si="2">C33+C35</f>
        <v>46385</v>
      </c>
      <c r="D47" s="538">
        <f t="shared" si="2"/>
        <v>16804</v>
      </c>
      <c r="E47" s="538">
        <f t="shared" si="2"/>
        <v>12288</v>
      </c>
      <c r="F47" s="538">
        <f t="shared" si="2"/>
        <v>237317</v>
      </c>
      <c r="G47" s="538">
        <f t="shared" si="2"/>
        <v>3354</v>
      </c>
      <c r="H47" s="538">
        <f t="shared" si="2"/>
        <v>11748</v>
      </c>
      <c r="I47" s="538">
        <f t="shared" si="2"/>
        <v>8647</v>
      </c>
      <c r="J47" s="538">
        <f t="shared" si="2"/>
        <v>12426</v>
      </c>
      <c r="K47" s="538">
        <f t="shared" si="2"/>
        <v>1244</v>
      </c>
      <c r="L47" s="538">
        <f t="shared" si="2"/>
        <v>18858</v>
      </c>
      <c r="M47" s="538">
        <f t="shared" si="2"/>
        <v>39573</v>
      </c>
      <c r="N47" s="538">
        <f t="shared" si="2"/>
        <v>46784</v>
      </c>
      <c r="O47" s="538">
        <f t="shared" si="2"/>
        <v>22225</v>
      </c>
      <c r="P47" s="538">
        <f t="shared" si="2"/>
        <v>31656</v>
      </c>
      <c r="Q47" s="538">
        <f t="shared" si="2"/>
        <v>84896</v>
      </c>
      <c r="R47" s="538">
        <f t="shared" si="2"/>
        <v>10113</v>
      </c>
      <c r="S47" s="538">
        <f t="shared" si="2"/>
        <v>398</v>
      </c>
      <c r="T47" s="538">
        <f t="shared" si="2"/>
        <v>1381</v>
      </c>
      <c r="U47" s="538">
        <f t="shared" si="2"/>
        <v>70139</v>
      </c>
      <c r="V47" s="538">
        <f t="shared" si="2"/>
        <v>51948</v>
      </c>
      <c r="W47" s="538">
        <f t="shared" si="2"/>
        <v>4368</v>
      </c>
      <c r="X47" s="538">
        <f t="shared" si="2"/>
        <v>22744</v>
      </c>
      <c r="Y47" s="538">
        <f t="shared" si="2"/>
        <v>5005</v>
      </c>
      <c r="Z47" s="538">
        <f t="shared" si="2"/>
        <v>763311</v>
      </c>
    </row>
  </sheetData>
  <mergeCells count="3">
    <mergeCell ref="A1:A2"/>
    <mergeCell ref="B1:Y1"/>
    <mergeCell ref="Z1:Z2"/>
  </mergeCells>
  <pageMargins left="0.23622047244094491" right="0.23622047244094491" top="0.74803149606299213" bottom="0.74803149606299213" header="0.31496062992125984" footer="0.31496062992125984"/>
  <pageSetup paperSize="9" scale="70" orientation="landscape" verticalDpi="0" r:id="rId1"/>
  <headerFooter>
    <oddHeader>&amp;CGAMESZKöltségvetési szervek költségvetési kiadási előirányzatai 2012. ÉV&amp;R3.3 mellékletEzer Ft-ban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view="pageLayout" topLeftCell="A37" zoomScaleNormal="100" workbookViewId="0">
      <selection activeCell="B7" sqref="B7:E51"/>
    </sheetView>
  </sheetViews>
  <sheetFormatPr defaultRowHeight="12.75" x14ac:dyDescent="0.2"/>
  <cols>
    <col min="1" max="1" width="42.85546875" style="247" customWidth="1"/>
    <col min="2" max="2" width="12" style="247" customWidth="1"/>
    <col min="3" max="3" width="13.7109375" style="247" customWidth="1"/>
    <col min="4" max="4" width="12.5703125" style="247" customWidth="1"/>
    <col min="5" max="5" width="13.85546875" style="247" customWidth="1"/>
    <col min="6" max="6" width="9.28515625" style="247" customWidth="1"/>
    <col min="7" max="7" width="12.140625" style="247" customWidth="1"/>
    <col min="8" max="8" width="9.140625" style="247"/>
    <col min="9" max="11" width="9.5703125" style="247" customWidth="1"/>
    <col min="12" max="12" width="12.28515625" style="247" customWidth="1"/>
    <col min="13" max="13" width="11.7109375" style="247" customWidth="1"/>
    <col min="14" max="256" width="9.140625" style="247"/>
    <col min="257" max="257" width="42.85546875" style="247" customWidth="1"/>
    <col min="258" max="258" width="12" style="247" customWidth="1"/>
    <col min="259" max="259" width="13.7109375" style="247" customWidth="1"/>
    <col min="260" max="260" width="12.5703125" style="247" customWidth="1"/>
    <col min="261" max="261" width="13.85546875" style="247" customWidth="1"/>
    <col min="262" max="262" width="9.28515625" style="247" customWidth="1"/>
    <col min="263" max="263" width="12.140625" style="247" customWidth="1"/>
    <col min="264" max="264" width="9.140625" style="247"/>
    <col min="265" max="267" width="9.5703125" style="247" customWidth="1"/>
    <col min="268" max="268" width="12.28515625" style="247" customWidth="1"/>
    <col min="269" max="269" width="11.7109375" style="247" customWidth="1"/>
    <col min="270" max="512" width="9.140625" style="247"/>
    <col min="513" max="513" width="42.85546875" style="247" customWidth="1"/>
    <col min="514" max="514" width="12" style="247" customWidth="1"/>
    <col min="515" max="515" width="13.7109375" style="247" customWidth="1"/>
    <col min="516" max="516" width="12.5703125" style="247" customWidth="1"/>
    <col min="517" max="517" width="13.85546875" style="247" customWidth="1"/>
    <col min="518" max="518" width="9.28515625" style="247" customWidth="1"/>
    <col min="519" max="519" width="12.140625" style="247" customWidth="1"/>
    <col min="520" max="520" width="9.140625" style="247"/>
    <col min="521" max="523" width="9.5703125" style="247" customWidth="1"/>
    <col min="524" max="524" width="12.28515625" style="247" customWidth="1"/>
    <col min="525" max="525" width="11.7109375" style="247" customWidth="1"/>
    <col min="526" max="768" width="9.140625" style="247"/>
    <col min="769" max="769" width="42.85546875" style="247" customWidth="1"/>
    <col min="770" max="770" width="12" style="247" customWidth="1"/>
    <col min="771" max="771" width="13.7109375" style="247" customWidth="1"/>
    <col min="772" max="772" width="12.5703125" style="247" customWidth="1"/>
    <col min="773" max="773" width="13.85546875" style="247" customWidth="1"/>
    <col min="774" max="774" width="9.28515625" style="247" customWidth="1"/>
    <col min="775" max="775" width="12.140625" style="247" customWidth="1"/>
    <col min="776" max="776" width="9.140625" style="247"/>
    <col min="777" max="779" width="9.5703125" style="247" customWidth="1"/>
    <col min="780" max="780" width="12.28515625" style="247" customWidth="1"/>
    <col min="781" max="781" width="11.7109375" style="247" customWidth="1"/>
    <col min="782" max="1024" width="9.140625" style="247"/>
    <col min="1025" max="1025" width="42.85546875" style="247" customWidth="1"/>
    <col min="1026" max="1026" width="12" style="247" customWidth="1"/>
    <col min="1027" max="1027" width="13.7109375" style="247" customWidth="1"/>
    <col min="1028" max="1028" width="12.5703125" style="247" customWidth="1"/>
    <col min="1029" max="1029" width="13.85546875" style="247" customWidth="1"/>
    <col min="1030" max="1030" width="9.28515625" style="247" customWidth="1"/>
    <col min="1031" max="1031" width="12.140625" style="247" customWidth="1"/>
    <col min="1032" max="1032" width="9.140625" style="247"/>
    <col min="1033" max="1035" width="9.5703125" style="247" customWidth="1"/>
    <col min="1036" max="1036" width="12.28515625" style="247" customWidth="1"/>
    <col min="1037" max="1037" width="11.7109375" style="247" customWidth="1"/>
    <col min="1038" max="1280" width="9.140625" style="247"/>
    <col min="1281" max="1281" width="42.85546875" style="247" customWidth="1"/>
    <col min="1282" max="1282" width="12" style="247" customWidth="1"/>
    <col min="1283" max="1283" width="13.7109375" style="247" customWidth="1"/>
    <col min="1284" max="1284" width="12.5703125" style="247" customWidth="1"/>
    <col min="1285" max="1285" width="13.85546875" style="247" customWidth="1"/>
    <col min="1286" max="1286" width="9.28515625" style="247" customWidth="1"/>
    <col min="1287" max="1287" width="12.140625" style="247" customWidth="1"/>
    <col min="1288" max="1288" width="9.140625" style="247"/>
    <col min="1289" max="1291" width="9.5703125" style="247" customWidth="1"/>
    <col min="1292" max="1292" width="12.28515625" style="247" customWidth="1"/>
    <col min="1293" max="1293" width="11.7109375" style="247" customWidth="1"/>
    <col min="1294" max="1536" width="9.140625" style="247"/>
    <col min="1537" max="1537" width="42.85546875" style="247" customWidth="1"/>
    <col min="1538" max="1538" width="12" style="247" customWidth="1"/>
    <col min="1539" max="1539" width="13.7109375" style="247" customWidth="1"/>
    <col min="1540" max="1540" width="12.5703125" style="247" customWidth="1"/>
    <col min="1541" max="1541" width="13.85546875" style="247" customWidth="1"/>
    <col min="1542" max="1542" width="9.28515625" style="247" customWidth="1"/>
    <col min="1543" max="1543" width="12.140625" style="247" customWidth="1"/>
    <col min="1544" max="1544" width="9.140625" style="247"/>
    <col min="1545" max="1547" width="9.5703125" style="247" customWidth="1"/>
    <col min="1548" max="1548" width="12.28515625" style="247" customWidth="1"/>
    <col min="1549" max="1549" width="11.7109375" style="247" customWidth="1"/>
    <col min="1550" max="1792" width="9.140625" style="247"/>
    <col min="1793" max="1793" width="42.85546875" style="247" customWidth="1"/>
    <col min="1794" max="1794" width="12" style="247" customWidth="1"/>
    <col min="1795" max="1795" width="13.7109375" style="247" customWidth="1"/>
    <col min="1796" max="1796" width="12.5703125" style="247" customWidth="1"/>
    <col min="1797" max="1797" width="13.85546875" style="247" customWidth="1"/>
    <col min="1798" max="1798" width="9.28515625" style="247" customWidth="1"/>
    <col min="1799" max="1799" width="12.140625" style="247" customWidth="1"/>
    <col min="1800" max="1800" width="9.140625" style="247"/>
    <col min="1801" max="1803" width="9.5703125" style="247" customWidth="1"/>
    <col min="1804" max="1804" width="12.28515625" style="247" customWidth="1"/>
    <col min="1805" max="1805" width="11.7109375" style="247" customWidth="1"/>
    <col min="1806" max="2048" width="9.140625" style="247"/>
    <col min="2049" max="2049" width="42.85546875" style="247" customWidth="1"/>
    <col min="2050" max="2050" width="12" style="247" customWidth="1"/>
    <col min="2051" max="2051" width="13.7109375" style="247" customWidth="1"/>
    <col min="2052" max="2052" width="12.5703125" style="247" customWidth="1"/>
    <col min="2053" max="2053" width="13.85546875" style="247" customWidth="1"/>
    <col min="2054" max="2054" width="9.28515625" style="247" customWidth="1"/>
    <col min="2055" max="2055" width="12.140625" style="247" customWidth="1"/>
    <col min="2056" max="2056" width="9.140625" style="247"/>
    <col min="2057" max="2059" width="9.5703125" style="247" customWidth="1"/>
    <col min="2060" max="2060" width="12.28515625" style="247" customWidth="1"/>
    <col min="2061" max="2061" width="11.7109375" style="247" customWidth="1"/>
    <col min="2062" max="2304" width="9.140625" style="247"/>
    <col min="2305" max="2305" width="42.85546875" style="247" customWidth="1"/>
    <col min="2306" max="2306" width="12" style="247" customWidth="1"/>
    <col min="2307" max="2307" width="13.7109375" style="247" customWidth="1"/>
    <col min="2308" max="2308" width="12.5703125" style="247" customWidth="1"/>
    <col min="2309" max="2309" width="13.85546875" style="247" customWidth="1"/>
    <col min="2310" max="2310" width="9.28515625" style="247" customWidth="1"/>
    <col min="2311" max="2311" width="12.140625" style="247" customWidth="1"/>
    <col min="2312" max="2312" width="9.140625" style="247"/>
    <col min="2313" max="2315" width="9.5703125" style="247" customWidth="1"/>
    <col min="2316" max="2316" width="12.28515625" style="247" customWidth="1"/>
    <col min="2317" max="2317" width="11.7109375" style="247" customWidth="1"/>
    <col min="2318" max="2560" width="9.140625" style="247"/>
    <col min="2561" max="2561" width="42.85546875" style="247" customWidth="1"/>
    <col min="2562" max="2562" width="12" style="247" customWidth="1"/>
    <col min="2563" max="2563" width="13.7109375" style="247" customWidth="1"/>
    <col min="2564" max="2564" width="12.5703125" style="247" customWidth="1"/>
    <col min="2565" max="2565" width="13.85546875" style="247" customWidth="1"/>
    <col min="2566" max="2566" width="9.28515625" style="247" customWidth="1"/>
    <col min="2567" max="2567" width="12.140625" style="247" customWidth="1"/>
    <col min="2568" max="2568" width="9.140625" style="247"/>
    <col min="2569" max="2571" width="9.5703125" style="247" customWidth="1"/>
    <col min="2572" max="2572" width="12.28515625" style="247" customWidth="1"/>
    <col min="2573" max="2573" width="11.7109375" style="247" customWidth="1"/>
    <col min="2574" max="2816" width="9.140625" style="247"/>
    <col min="2817" max="2817" width="42.85546875" style="247" customWidth="1"/>
    <col min="2818" max="2818" width="12" style="247" customWidth="1"/>
    <col min="2819" max="2819" width="13.7109375" style="247" customWidth="1"/>
    <col min="2820" max="2820" width="12.5703125" style="247" customWidth="1"/>
    <col min="2821" max="2821" width="13.85546875" style="247" customWidth="1"/>
    <col min="2822" max="2822" width="9.28515625" style="247" customWidth="1"/>
    <col min="2823" max="2823" width="12.140625" style="247" customWidth="1"/>
    <col min="2824" max="2824" width="9.140625" style="247"/>
    <col min="2825" max="2827" width="9.5703125" style="247" customWidth="1"/>
    <col min="2828" max="2828" width="12.28515625" style="247" customWidth="1"/>
    <col min="2829" max="2829" width="11.7109375" style="247" customWidth="1"/>
    <col min="2830" max="3072" width="9.140625" style="247"/>
    <col min="3073" max="3073" width="42.85546875" style="247" customWidth="1"/>
    <col min="3074" max="3074" width="12" style="247" customWidth="1"/>
    <col min="3075" max="3075" width="13.7109375" style="247" customWidth="1"/>
    <col min="3076" max="3076" width="12.5703125" style="247" customWidth="1"/>
    <col min="3077" max="3077" width="13.85546875" style="247" customWidth="1"/>
    <col min="3078" max="3078" width="9.28515625" style="247" customWidth="1"/>
    <col min="3079" max="3079" width="12.140625" style="247" customWidth="1"/>
    <col min="3080" max="3080" width="9.140625" style="247"/>
    <col min="3081" max="3083" width="9.5703125" style="247" customWidth="1"/>
    <col min="3084" max="3084" width="12.28515625" style="247" customWidth="1"/>
    <col min="3085" max="3085" width="11.7109375" style="247" customWidth="1"/>
    <col min="3086" max="3328" width="9.140625" style="247"/>
    <col min="3329" max="3329" width="42.85546875" style="247" customWidth="1"/>
    <col min="3330" max="3330" width="12" style="247" customWidth="1"/>
    <col min="3331" max="3331" width="13.7109375" style="247" customWidth="1"/>
    <col min="3332" max="3332" width="12.5703125" style="247" customWidth="1"/>
    <col min="3333" max="3333" width="13.85546875" style="247" customWidth="1"/>
    <col min="3334" max="3334" width="9.28515625" style="247" customWidth="1"/>
    <col min="3335" max="3335" width="12.140625" style="247" customWidth="1"/>
    <col min="3336" max="3336" width="9.140625" style="247"/>
    <col min="3337" max="3339" width="9.5703125" style="247" customWidth="1"/>
    <col min="3340" max="3340" width="12.28515625" style="247" customWidth="1"/>
    <col min="3341" max="3341" width="11.7109375" style="247" customWidth="1"/>
    <col min="3342" max="3584" width="9.140625" style="247"/>
    <col min="3585" max="3585" width="42.85546875" style="247" customWidth="1"/>
    <col min="3586" max="3586" width="12" style="247" customWidth="1"/>
    <col min="3587" max="3587" width="13.7109375" style="247" customWidth="1"/>
    <col min="3588" max="3588" width="12.5703125" style="247" customWidth="1"/>
    <col min="3589" max="3589" width="13.85546875" style="247" customWidth="1"/>
    <col min="3590" max="3590" width="9.28515625" style="247" customWidth="1"/>
    <col min="3591" max="3591" width="12.140625" style="247" customWidth="1"/>
    <col min="3592" max="3592" width="9.140625" style="247"/>
    <col min="3593" max="3595" width="9.5703125" style="247" customWidth="1"/>
    <col min="3596" max="3596" width="12.28515625" style="247" customWidth="1"/>
    <col min="3597" max="3597" width="11.7109375" style="247" customWidth="1"/>
    <col min="3598" max="3840" width="9.140625" style="247"/>
    <col min="3841" max="3841" width="42.85546875" style="247" customWidth="1"/>
    <col min="3842" max="3842" width="12" style="247" customWidth="1"/>
    <col min="3843" max="3843" width="13.7109375" style="247" customWidth="1"/>
    <col min="3844" max="3844" width="12.5703125" style="247" customWidth="1"/>
    <col min="3845" max="3845" width="13.85546875" style="247" customWidth="1"/>
    <col min="3846" max="3846" width="9.28515625" style="247" customWidth="1"/>
    <col min="3847" max="3847" width="12.140625" style="247" customWidth="1"/>
    <col min="3848" max="3848" width="9.140625" style="247"/>
    <col min="3849" max="3851" width="9.5703125" style="247" customWidth="1"/>
    <col min="3852" max="3852" width="12.28515625" style="247" customWidth="1"/>
    <col min="3853" max="3853" width="11.7109375" style="247" customWidth="1"/>
    <col min="3854" max="4096" width="9.140625" style="247"/>
    <col min="4097" max="4097" width="42.85546875" style="247" customWidth="1"/>
    <col min="4098" max="4098" width="12" style="247" customWidth="1"/>
    <col min="4099" max="4099" width="13.7109375" style="247" customWidth="1"/>
    <col min="4100" max="4100" width="12.5703125" style="247" customWidth="1"/>
    <col min="4101" max="4101" width="13.85546875" style="247" customWidth="1"/>
    <col min="4102" max="4102" width="9.28515625" style="247" customWidth="1"/>
    <col min="4103" max="4103" width="12.140625" style="247" customWidth="1"/>
    <col min="4104" max="4104" width="9.140625" style="247"/>
    <col min="4105" max="4107" width="9.5703125" style="247" customWidth="1"/>
    <col min="4108" max="4108" width="12.28515625" style="247" customWidth="1"/>
    <col min="4109" max="4109" width="11.7109375" style="247" customWidth="1"/>
    <col min="4110" max="4352" width="9.140625" style="247"/>
    <col min="4353" max="4353" width="42.85546875" style="247" customWidth="1"/>
    <col min="4354" max="4354" width="12" style="247" customWidth="1"/>
    <col min="4355" max="4355" width="13.7109375" style="247" customWidth="1"/>
    <col min="4356" max="4356" width="12.5703125" style="247" customWidth="1"/>
    <col min="4357" max="4357" width="13.85546875" style="247" customWidth="1"/>
    <col min="4358" max="4358" width="9.28515625" style="247" customWidth="1"/>
    <col min="4359" max="4359" width="12.140625" style="247" customWidth="1"/>
    <col min="4360" max="4360" width="9.140625" style="247"/>
    <col min="4361" max="4363" width="9.5703125" style="247" customWidth="1"/>
    <col min="4364" max="4364" width="12.28515625" style="247" customWidth="1"/>
    <col min="4365" max="4365" width="11.7109375" style="247" customWidth="1"/>
    <col min="4366" max="4608" width="9.140625" style="247"/>
    <col min="4609" max="4609" width="42.85546875" style="247" customWidth="1"/>
    <col min="4610" max="4610" width="12" style="247" customWidth="1"/>
    <col min="4611" max="4611" width="13.7109375" style="247" customWidth="1"/>
    <col min="4612" max="4612" width="12.5703125" style="247" customWidth="1"/>
    <col min="4613" max="4613" width="13.85546875" style="247" customWidth="1"/>
    <col min="4614" max="4614" width="9.28515625" style="247" customWidth="1"/>
    <col min="4615" max="4615" width="12.140625" style="247" customWidth="1"/>
    <col min="4616" max="4616" width="9.140625" style="247"/>
    <col min="4617" max="4619" width="9.5703125" style="247" customWidth="1"/>
    <col min="4620" max="4620" width="12.28515625" style="247" customWidth="1"/>
    <col min="4621" max="4621" width="11.7109375" style="247" customWidth="1"/>
    <col min="4622" max="4864" width="9.140625" style="247"/>
    <col min="4865" max="4865" width="42.85546875" style="247" customWidth="1"/>
    <col min="4866" max="4866" width="12" style="247" customWidth="1"/>
    <col min="4867" max="4867" width="13.7109375" style="247" customWidth="1"/>
    <col min="4868" max="4868" width="12.5703125" style="247" customWidth="1"/>
    <col min="4869" max="4869" width="13.85546875" style="247" customWidth="1"/>
    <col min="4870" max="4870" width="9.28515625" style="247" customWidth="1"/>
    <col min="4871" max="4871" width="12.140625" style="247" customWidth="1"/>
    <col min="4872" max="4872" width="9.140625" style="247"/>
    <col min="4873" max="4875" width="9.5703125" style="247" customWidth="1"/>
    <col min="4876" max="4876" width="12.28515625" style="247" customWidth="1"/>
    <col min="4877" max="4877" width="11.7109375" style="247" customWidth="1"/>
    <col min="4878" max="5120" width="9.140625" style="247"/>
    <col min="5121" max="5121" width="42.85546875" style="247" customWidth="1"/>
    <col min="5122" max="5122" width="12" style="247" customWidth="1"/>
    <col min="5123" max="5123" width="13.7109375" style="247" customWidth="1"/>
    <col min="5124" max="5124" width="12.5703125" style="247" customWidth="1"/>
    <col min="5125" max="5125" width="13.85546875" style="247" customWidth="1"/>
    <col min="5126" max="5126" width="9.28515625" style="247" customWidth="1"/>
    <col min="5127" max="5127" width="12.140625" style="247" customWidth="1"/>
    <col min="5128" max="5128" width="9.140625" style="247"/>
    <col min="5129" max="5131" width="9.5703125" style="247" customWidth="1"/>
    <col min="5132" max="5132" width="12.28515625" style="247" customWidth="1"/>
    <col min="5133" max="5133" width="11.7109375" style="247" customWidth="1"/>
    <col min="5134" max="5376" width="9.140625" style="247"/>
    <col min="5377" max="5377" width="42.85546875" style="247" customWidth="1"/>
    <col min="5378" max="5378" width="12" style="247" customWidth="1"/>
    <col min="5379" max="5379" width="13.7109375" style="247" customWidth="1"/>
    <col min="5380" max="5380" width="12.5703125" style="247" customWidth="1"/>
    <col min="5381" max="5381" width="13.85546875" style="247" customWidth="1"/>
    <col min="5382" max="5382" width="9.28515625" style="247" customWidth="1"/>
    <col min="5383" max="5383" width="12.140625" style="247" customWidth="1"/>
    <col min="5384" max="5384" width="9.140625" style="247"/>
    <col min="5385" max="5387" width="9.5703125" style="247" customWidth="1"/>
    <col min="5388" max="5388" width="12.28515625" style="247" customWidth="1"/>
    <col min="5389" max="5389" width="11.7109375" style="247" customWidth="1"/>
    <col min="5390" max="5632" width="9.140625" style="247"/>
    <col min="5633" max="5633" width="42.85546875" style="247" customWidth="1"/>
    <col min="5634" max="5634" width="12" style="247" customWidth="1"/>
    <col min="5635" max="5635" width="13.7109375" style="247" customWidth="1"/>
    <col min="5636" max="5636" width="12.5703125" style="247" customWidth="1"/>
    <col min="5637" max="5637" width="13.85546875" style="247" customWidth="1"/>
    <col min="5638" max="5638" width="9.28515625" style="247" customWidth="1"/>
    <col min="5639" max="5639" width="12.140625" style="247" customWidth="1"/>
    <col min="5640" max="5640" width="9.140625" style="247"/>
    <col min="5641" max="5643" width="9.5703125" style="247" customWidth="1"/>
    <col min="5644" max="5644" width="12.28515625" style="247" customWidth="1"/>
    <col min="5645" max="5645" width="11.7109375" style="247" customWidth="1"/>
    <col min="5646" max="5888" width="9.140625" style="247"/>
    <col min="5889" max="5889" width="42.85546875" style="247" customWidth="1"/>
    <col min="5890" max="5890" width="12" style="247" customWidth="1"/>
    <col min="5891" max="5891" width="13.7109375" style="247" customWidth="1"/>
    <col min="5892" max="5892" width="12.5703125" style="247" customWidth="1"/>
    <col min="5893" max="5893" width="13.85546875" style="247" customWidth="1"/>
    <col min="5894" max="5894" width="9.28515625" style="247" customWidth="1"/>
    <col min="5895" max="5895" width="12.140625" style="247" customWidth="1"/>
    <col min="5896" max="5896" width="9.140625" style="247"/>
    <col min="5897" max="5899" width="9.5703125" style="247" customWidth="1"/>
    <col min="5900" max="5900" width="12.28515625" style="247" customWidth="1"/>
    <col min="5901" max="5901" width="11.7109375" style="247" customWidth="1"/>
    <col min="5902" max="6144" width="9.140625" style="247"/>
    <col min="6145" max="6145" width="42.85546875" style="247" customWidth="1"/>
    <col min="6146" max="6146" width="12" style="247" customWidth="1"/>
    <col min="6147" max="6147" width="13.7109375" style="247" customWidth="1"/>
    <col min="6148" max="6148" width="12.5703125" style="247" customWidth="1"/>
    <col min="6149" max="6149" width="13.85546875" style="247" customWidth="1"/>
    <col min="6150" max="6150" width="9.28515625" style="247" customWidth="1"/>
    <col min="6151" max="6151" width="12.140625" style="247" customWidth="1"/>
    <col min="6152" max="6152" width="9.140625" style="247"/>
    <col min="6153" max="6155" width="9.5703125" style="247" customWidth="1"/>
    <col min="6156" max="6156" width="12.28515625" style="247" customWidth="1"/>
    <col min="6157" max="6157" width="11.7109375" style="247" customWidth="1"/>
    <col min="6158" max="6400" width="9.140625" style="247"/>
    <col min="6401" max="6401" width="42.85546875" style="247" customWidth="1"/>
    <col min="6402" max="6402" width="12" style="247" customWidth="1"/>
    <col min="6403" max="6403" width="13.7109375" style="247" customWidth="1"/>
    <col min="6404" max="6404" width="12.5703125" style="247" customWidth="1"/>
    <col min="6405" max="6405" width="13.85546875" style="247" customWidth="1"/>
    <col min="6406" max="6406" width="9.28515625" style="247" customWidth="1"/>
    <col min="6407" max="6407" width="12.140625" style="247" customWidth="1"/>
    <col min="6408" max="6408" width="9.140625" style="247"/>
    <col min="6409" max="6411" width="9.5703125" style="247" customWidth="1"/>
    <col min="6412" max="6412" width="12.28515625" style="247" customWidth="1"/>
    <col min="6413" max="6413" width="11.7109375" style="247" customWidth="1"/>
    <col min="6414" max="6656" width="9.140625" style="247"/>
    <col min="6657" max="6657" width="42.85546875" style="247" customWidth="1"/>
    <col min="6658" max="6658" width="12" style="247" customWidth="1"/>
    <col min="6659" max="6659" width="13.7109375" style="247" customWidth="1"/>
    <col min="6660" max="6660" width="12.5703125" style="247" customWidth="1"/>
    <col min="6661" max="6661" width="13.85546875" style="247" customWidth="1"/>
    <col min="6662" max="6662" width="9.28515625" style="247" customWidth="1"/>
    <col min="6663" max="6663" width="12.140625" style="247" customWidth="1"/>
    <col min="6664" max="6664" width="9.140625" style="247"/>
    <col min="6665" max="6667" width="9.5703125" style="247" customWidth="1"/>
    <col min="6668" max="6668" width="12.28515625" style="247" customWidth="1"/>
    <col min="6669" max="6669" width="11.7109375" style="247" customWidth="1"/>
    <col min="6670" max="6912" width="9.140625" style="247"/>
    <col min="6913" max="6913" width="42.85546875" style="247" customWidth="1"/>
    <col min="6914" max="6914" width="12" style="247" customWidth="1"/>
    <col min="6915" max="6915" width="13.7109375" style="247" customWidth="1"/>
    <col min="6916" max="6916" width="12.5703125" style="247" customWidth="1"/>
    <col min="6917" max="6917" width="13.85546875" style="247" customWidth="1"/>
    <col min="6918" max="6918" width="9.28515625" style="247" customWidth="1"/>
    <col min="6919" max="6919" width="12.140625" style="247" customWidth="1"/>
    <col min="6920" max="6920" width="9.140625" style="247"/>
    <col min="6921" max="6923" width="9.5703125" style="247" customWidth="1"/>
    <col min="6924" max="6924" width="12.28515625" style="247" customWidth="1"/>
    <col min="6925" max="6925" width="11.7109375" style="247" customWidth="1"/>
    <col min="6926" max="7168" width="9.140625" style="247"/>
    <col min="7169" max="7169" width="42.85546875" style="247" customWidth="1"/>
    <col min="7170" max="7170" width="12" style="247" customWidth="1"/>
    <col min="7171" max="7171" width="13.7109375" style="247" customWidth="1"/>
    <col min="7172" max="7172" width="12.5703125" style="247" customWidth="1"/>
    <col min="7173" max="7173" width="13.85546875" style="247" customWidth="1"/>
    <col min="7174" max="7174" width="9.28515625" style="247" customWidth="1"/>
    <col min="7175" max="7175" width="12.140625" style="247" customWidth="1"/>
    <col min="7176" max="7176" width="9.140625" style="247"/>
    <col min="7177" max="7179" width="9.5703125" style="247" customWidth="1"/>
    <col min="7180" max="7180" width="12.28515625" style="247" customWidth="1"/>
    <col min="7181" max="7181" width="11.7109375" style="247" customWidth="1"/>
    <col min="7182" max="7424" width="9.140625" style="247"/>
    <col min="7425" max="7425" width="42.85546875" style="247" customWidth="1"/>
    <col min="7426" max="7426" width="12" style="247" customWidth="1"/>
    <col min="7427" max="7427" width="13.7109375" style="247" customWidth="1"/>
    <col min="7428" max="7428" width="12.5703125" style="247" customWidth="1"/>
    <col min="7429" max="7429" width="13.85546875" style="247" customWidth="1"/>
    <col min="7430" max="7430" width="9.28515625" style="247" customWidth="1"/>
    <col min="7431" max="7431" width="12.140625" style="247" customWidth="1"/>
    <col min="7432" max="7432" width="9.140625" style="247"/>
    <col min="7433" max="7435" width="9.5703125" style="247" customWidth="1"/>
    <col min="7436" max="7436" width="12.28515625" style="247" customWidth="1"/>
    <col min="7437" max="7437" width="11.7109375" style="247" customWidth="1"/>
    <col min="7438" max="7680" width="9.140625" style="247"/>
    <col min="7681" max="7681" width="42.85546875" style="247" customWidth="1"/>
    <col min="7682" max="7682" width="12" style="247" customWidth="1"/>
    <col min="7683" max="7683" width="13.7109375" style="247" customWidth="1"/>
    <col min="7684" max="7684" width="12.5703125" style="247" customWidth="1"/>
    <col min="7685" max="7685" width="13.85546875" style="247" customWidth="1"/>
    <col min="7686" max="7686" width="9.28515625" style="247" customWidth="1"/>
    <col min="7687" max="7687" width="12.140625" style="247" customWidth="1"/>
    <col min="7688" max="7688" width="9.140625" style="247"/>
    <col min="7689" max="7691" width="9.5703125" style="247" customWidth="1"/>
    <col min="7692" max="7692" width="12.28515625" style="247" customWidth="1"/>
    <col min="7693" max="7693" width="11.7109375" style="247" customWidth="1"/>
    <col min="7694" max="7936" width="9.140625" style="247"/>
    <col min="7937" max="7937" width="42.85546875" style="247" customWidth="1"/>
    <col min="7938" max="7938" width="12" style="247" customWidth="1"/>
    <col min="7939" max="7939" width="13.7109375" style="247" customWidth="1"/>
    <col min="7940" max="7940" width="12.5703125" style="247" customWidth="1"/>
    <col min="7941" max="7941" width="13.85546875" style="247" customWidth="1"/>
    <col min="7942" max="7942" width="9.28515625" style="247" customWidth="1"/>
    <col min="7943" max="7943" width="12.140625" style="247" customWidth="1"/>
    <col min="7944" max="7944" width="9.140625" style="247"/>
    <col min="7945" max="7947" width="9.5703125" style="247" customWidth="1"/>
    <col min="7948" max="7948" width="12.28515625" style="247" customWidth="1"/>
    <col min="7949" max="7949" width="11.7109375" style="247" customWidth="1"/>
    <col min="7950" max="8192" width="9.140625" style="247"/>
    <col min="8193" max="8193" width="42.85546875" style="247" customWidth="1"/>
    <col min="8194" max="8194" width="12" style="247" customWidth="1"/>
    <col min="8195" max="8195" width="13.7109375" style="247" customWidth="1"/>
    <col min="8196" max="8196" width="12.5703125" style="247" customWidth="1"/>
    <col min="8197" max="8197" width="13.85546875" style="247" customWidth="1"/>
    <col min="8198" max="8198" width="9.28515625" style="247" customWidth="1"/>
    <col min="8199" max="8199" width="12.140625" style="247" customWidth="1"/>
    <col min="8200" max="8200" width="9.140625" style="247"/>
    <col min="8201" max="8203" width="9.5703125" style="247" customWidth="1"/>
    <col min="8204" max="8204" width="12.28515625" style="247" customWidth="1"/>
    <col min="8205" max="8205" width="11.7109375" style="247" customWidth="1"/>
    <col min="8206" max="8448" width="9.140625" style="247"/>
    <col min="8449" max="8449" width="42.85546875" style="247" customWidth="1"/>
    <col min="8450" max="8450" width="12" style="247" customWidth="1"/>
    <col min="8451" max="8451" width="13.7109375" style="247" customWidth="1"/>
    <col min="8452" max="8452" width="12.5703125" style="247" customWidth="1"/>
    <col min="8453" max="8453" width="13.85546875" style="247" customWidth="1"/>
    <col min="8454" max="8454" width="9.28515625" style="247" customWidth="1"/>
    <col min="8455" max="8455" width="12.140625" style="247" customWidth="1"/>
    <col min="8456" max="8456" width="9.140625" style="247"/>
    <col min="8457" max="8459" width="9.5703125" style="247" customWidth="1"/>
    <col min="8460" max="8460" width="12.28515625" style="247" customWidth="1"/>
    <col min="8461" max="8461" width="11.7109375" style="247" customWidth="1"/>
    <col min="8462" max="8704" width="9.140625" style="247"/>
    <col min="8705" max="8705" width="42.85546875" style="247" customWidth="1"/>
    <col min="8706" max="8706" width="12" style="247" customWidth="1"/>
    <col min="8707" max="8707" width="13.7109375" style="247" customWidth="1"/>
    <col min="8708" max="8708" width="12.5703125" style="247" customWidth="1"/>
    <col min="8709" max="8709" width="13.85546875" style="247" customWidth="1"/>
    <col min="8710" max="8710" width="9.28515625" style="247" customWidth="1"/>
    <col min="8711" max="8711" width="12.140625" style="247" customWidth="1"/>
    <col min="8712" max="8712" width="9.140625" style="247"/>
    <col min="8713" max="8715" width="9.5703125" style="247" customWidth="1"/>
    <col min="8716" max="8716" width="12.28515625" style="247" customWidth="1"/>
    <col min="8717" max="8717" width="11.7109375" style="247" customWidth="1"/>
    <col min="8718" max="8960" width="9.140625" style="247"/>
    <col min="8961" max="8961" width="42.85546875" style="247" customWidth="1"/>
    <col min="8962" max="8962" width="12" style="247" customWidth="1"/>
    <col min="8963" max="8963" width="13.7109375" style="247" customWidth="1"/>
    <col min="8964" max="8964" width="12.5703125" style="247" customWidth="1"/>
    <col min="8965" max="8965" width="13.85546875" style="247" customWidth="1"/>
    <col min="8966" max="8966" width="9.28515625" style="247" customWidth="1"/>
    <col min="8967" max="8967" width="12.140625" style="247" customWidth="1"/>
    <col min="8968" max="8968" width="9.140625" style="247"/>
    <col min="8969" max="8971" width="9.5703125" style="247" customWidth="1"/>
    <col min="8972" max="8972" width="12.28515625" style="247" customWidth="1"/>
    <col min="8973" max="8973" width="11.7109375" style="247" customWidth="1"/>
    <col min="8974" max="9216" width="9.140625" style="247"/>
    <col min="9217" max="9217" width="42.85546875" style="247" customWidth="1"/>
    <col min="9218" max="9218" width="12" style="247" customWidth="1"/>
    <col min="9219" max="9219" width="13.7109375" style="247" customWidth="1"/>
    <col min="9220" max="9220" width="12.5703125" style="247" customWidth="1"/>
    <col min="9221" max="9221" width="13.85546875" style="247" customWidth="1"/>
    <col min="9222" max="9222" width="9.28515625" style="247" customWidth="1"/>
    <col min="9223" max="9223" width="12.140625" style="247" customWidth="1"/>
    <col min="9224" max="9224" width="9.140625" style="247"/>
    <col min="9225" max="9227" width="9.5703125" style="247" customWidth="1"/>
    <col min="9228" max="9228" width="12.28515625" style="247" customWidth="1"/>
    <col min="9229" max="9229" width="11.7109375" style="247" customWidth="1"/>
    <col min="9230" max="9472" width="9.140625" style="247"/>
    <col min="9473" max="9473" width="42.85546875" style="247" customWidth="1"/>
    <col min="9474" max="9474" width="12" style="247" customWidth="1"/>
    <col min="9475" max="9475" width="13.7109375" style="247" customWidth="1"/>
    <col min="9476" max="9476" width="12.5703125" style="247" customWidth="1"/>
    <col min="9477" max="9477" width="13.85546875" style="247" customWidth="1"/>
    <col min="9478" max="9478" width="9.28515625" style="247" customWidth="1"/>
    <col min="9479" max="9479" width="12.140625" style="247" customWidth="1"/>
    <col min="9480" max="9480" width="9.140625" style="247"/>
    <col min="9481" max="9483" width="9.5703125" style="247" customWidth="1"/>
    <col min="9484" max="9484" width="12.28515625" style="247" customWidth="1"/>
    <col min="9485" max="9485" width="11.7109375" style="247" customWidth="1"/>
    <col min="9486" max="9728" width="9.140625" style="247"/>
    <col min="9729" max="9729" width="42.85546875" style="247" customWidth="1"/>
    <col min="9730" max="9730" width="12" style="247" customWidth="1"/>
    <col min="9731" max="9731" width="13.7109375" style="247" customWidth="1"/>
    <col min="9732" max="9732" width="12.5703125" style="247" customWidth="1"/>
    <col min="9733" max="9733" width="13.85546875" style="247" customWidth="1"/>
    <col min="9734" max="9734" width="9.28515625" style="247" customWidth="1"/>
    <col min="9735" max="9735" width="12.140625" style="247" customWidth="1"/>
    <col min="9736" max="9736" width="9.140625" style="247"/>
    <col min="9737" max="9739" width="9.5703125" style="247" customWidth="1"/>
    <col min="9740" max="9740" width="12.28515625" style="247" customWidth="1"/>
    <col min="9741" max="9741" width="11.7109375" style="247" customWidth="1"/>
    <col min="9742" max="9984" width="9.140625" style="247"/>
    <col min="9985" max="9985" width="42.85546875" style="247" customWidth="1"/>
    <col min="9986" max="9986" width="12" style="247" customWidth="1"/>
    <col min="9987" max="9987" width="13.7109375" style="247" customWidth="1"/>
    <col min="9988" max="9988" width="12.5703125" style="247" customWidth="1"/>
    <col min="9989" max="9989" width="13.85546875" style="247" customWidth="1"/>
    <col min="9990" max="9990" width="9.28515625" style="247" customWidth="1"/>
    <col min="9991" max="9991" width="12.140625" style="247" customWidth="1"/>
    <col min="9992" max="9992" width="9.140625" style="247"/>
    <col min="9993" max="9995" width="9.5703125" style="247" customWidth="1"/>
    <col min="9996" max="9996" width="12.28515625" style="247" customWidth="1"/>
    <col min="9997" max="9997" width="11.7109375" style="247" customWidth="1"/>
    <col min="9998" max="10240" width="9.140625" style="247"/>
    <col min="10241" max="10241" width="42.85546875" style="247" customWidth="1"/>
    <col min="10242" max="10242" width="12" style="247" customWidth="1"/>
    <col min="10243" max="10243" width="13.7109375" style="247" customWidth="1"/>
    <col min="10244" max="10244" width="12.5703125" style="247" customWidth="1"/>
    <col min="10245" max="10245" width="13.85546875" style="247" customWidth="1"/>
    <col min="10246" max="10246" width="9.28515625" style="247" customWidth="1"/>
    <col min="10247" max="10247" width="12.140625" style="247" customWidth="1"/>
    <col min="10248" max="10248" width="9.140625" style="247"/>
    <col min="10249" max="10251" width="9.5703125" style="247" customWidth="1"/>
    <col min="10252" max="10252" width="12.28515625" style="247" customWidth="1"/>
    <col min="10253" max="10253" width="11.7109375" style="247" customWidth="1"/>
    <col min="10254" max="10496" width="9.140625" style="247"/>
    <col min="10497" max="10497" width="42.85546875" style="247" customWidth="1"/>
    <col min="10498" max="10498" width="12" style="247" customWidth="1"/>
    <col min="10499" max="10499" width="13.7109375" style="247" customWidth="1"/>
    <col min="10500" max="10500" width="12.5703125" style="247" customWidth="1"/>
    <col min="10501" max="10501" width="13.85546875" style="247" customWidth="1"/>
    <col min="10502" max="10502" width="9.28515625" style="247" customWidth="1"/>
    <col min="10503" max="10503" width="12.140625" style="247" customWidth="1"/>
    <col min="10504" max="10504" width="9.140625" style="247"/>
    <col min="10505" max="10507" width="9.5703125" style="247" customWidth="1"/>
    <col min="10508" max="10508" width="12.28515625" style="247" customWidth="1"/>
    <col min="10509" max="10509" width="11.7109375" style="247" customWidth="1"/>
    <col min="10510" max="10752" width="9.140625" style="247"/>
    <col min="10753" max="10753" width="42.85546875" style="247" customWidth="1"/>
    <col min="10754" max="10754" width="12" style="247" customWidth="1"/>
    <col min="10755" max="10755" width="13.7109375" style="247" customWidth="1"/>
    <col min="10756" max="10756" width="12.5703125" style="247" customWidth="1"/>
    <col min="10757" max="10757" width="13.85546875" style="247" customWidth="1"/>
    <col min="10758" max="10758" width="9.28515625" style="247" customWidth="1"/>
    <col min="10759" max="10759" width="12.140625" style="247" customWidth="1"/>
    <col min="10760" max="10760" width="9.140625" style="247"/>
    <col min="10761" max="10763" width="9.5703125" style="247" customWidth="1"/>
    <col min="10764" max="10764" width="12.28515625" style="247" customWidth="1"/>
    <col min="10765" max="10765" width="11.7109375" style="247" customWidth="1"/>
    <col min="10766" max="11008" width="9.140625" style="247"/>
    <col min="11009" max="11009" width="42.85546875" style="247" customWidth="1"/>
    <col min="11010" max="11010" width="12" style="247" customWidth="1"/>
    <col min="11011" max="11011" width="13.7109375" style="247" customWidth="1"/>
    <col min="11012" max="11012" width="12.5703125" style="247" customWidth="1"/>
    <col min="11013" max="11013" width="13.85546875" style="247" customWidth="1"/>
    <col min="11014" max="11014" width="9.28515625" style="247" customWidth="1"/>
    <col min="11015" max="11015" width="12.140625" style="247" customWidth="1"/>
    <col min="11016" max="11016" width="9.140625" style="247"/>
    <col min="11017" max="11019" width="9.5703125" style="247" customWidth="1"/>
    <col min="11020" max="11020" width="12.28515625" style="247" customWidth="1"/>
    <col min="11021" max="11021" width="11.7109375" style="247" customWidth="1"/>
    <col min="11022" max="11264" width="9.140625" style="247"/>
    <col min="11265" max="11265" width="42.85546875" style="247" customWidth="1"/>
    <col min="11266" max="11266" width="12" style="247" customWidth="1"/>
    <col min="11267" max="11267" width="13.7109375" style="247" customWidth="1"/>
    <col min="11268" max="11268" width="12.5703125" style="247" customWidth="1"/>
    <col min="11269" max="11269" width="13.85546875" style="247" customWidth="1"/>
    <col min="11270" max="11270" width="9.28515625" style="247" customWidth="1"/>
    <col min="11271" max="11271" width="12.140625" style="247" customWidth="1"/>
    <col min="11272" max="11272" width="9.140625" style="247"/>
    <col min="11273" max="11275" width="9.5703125" style="247" customWidth="1"/>
    <col min="11276" max="11276" width="12.28515625" style="247" customWidth="1"/>
    <col min="11277" max="11277" width="11.7109375" style="247" customWidth="1"/>
    <col min="11278" max="11520" width="9.140625" style="247"/>
    <col min="11521" max="11521" width="42.85546875" style="247" customWidth="1"/>
    <col min="11522" max="11522" width="12" style="247" customWidth="1"/>
    <col min="11523" max="11523" width="13.7109375" style="247" customWidth="1"/>
    <col min="11524" max="11524" width="12.5703125" style="247" customWidth="1"/>
    <col min="11525" max="11525" width="13.85546875" style="247" customWidth="1"/>
    <col min="11526" max="11526" width="9.28515625" style="247" customWidth="1"/>
    <col min="11527" max="11527" width="12.140625" style="247" customWidth="1"/>
    <col min="11528" max="11528" width="9.140625" style="247"/>
    <col min="11529" max="11531" width="9.5703125" style="247" customWidth="1"/>
    <col min="11532" max="11532" width="12.28515625" style="247" customWidth="1"/>
    <col min="11533" max="11533" width="11.7109375" style="247" customWidth="1"/>
    <col min="11534" max="11776" width="9.140625" style="247"/>
    <col min="11777" max="11777" width="42.85546875" style="247" customWidth="1"/>
    <col min="11778" max="11778" width="12" style="247" customWidth="1"/>
    <col min="11779" max="11779" width="13.7109375" style="247" customWidth="1"/>
    <col min="11780" max="11780" width="12.5703125" style="247" customWidth="1"/>
    <col min="11781" max="11781" width="13.85546875" style="247" customWidth="1"/>
    <col min="11782" max="11782" width="9.28515625" style="247" customWidth="1"/>
    <col min="11783" max="11783" width="12.140625" style="247" customWidth="1"/>
    <col min="11784" max="11784" width="9.140625" style="247"/>
    <col min="11785" max="11787" width="9.5703125" style="247" customWidth="1"/>
    <col min="11788" max="11788" width="12.28515625" style="247" customWidth="1"/>
    <col min="11789" max="11789" width="11.7109375" style="247" customWidth="1"/>
    <col min="11790" max="12032" width="9.140625" style="247"/>
    <col min="12033" max="12033" width="42.85546875" style="247" customWidth="1"/>
    <col min="12034" max="12034" width="12" style="247" customWidth="1"/>
    <col min="12035" max="12035" width="13.7109375" style="247" customWidth="1"/>
    <col min="12036" max="12036" width="12.5703125" style="247" customWidth="1"/>
    <col min="12037" max="12037" width="13.85546875" style="247" customWidth="1"/>
    <col min="12038" max="12038" width="9.28515625" style="247" customWidth="1"/>
    <col min="12039" max="12039" width="12.140625" style="247" customWidth="1"/>
    <col min="12040" max="12040" width="9.140625" style="247"/>
    <col min="12041" max="12043" width="9.5703125" style="247" customWidth="1"/>
    <col min="12044" max="12044" width="12.28515625" style="247" customWidth="1"/>
    <col min="12045" max="12045" width="11.7109375" style="247" customWidth="1"/>
    <col min="12046" max="12288" width="9.140625" style="247"/>
    <col min="12289" max="12289" width="42.85546875" style="247" customWidth="1"/>
    <col min="12290" max="12290" width="12" style="247" customWidth="1"/>
    <col min="12291" max="12291" width="13.7109375" style="247" customWidth="1"/>
    <col min="12292" max="12292" width="12.5703125" style="247" customWidth="1"/>
    <col min="12293" max="12293" width="13.85546875" style="247" customWidth="1"/>
    <col min="12294" max="12294" width="9.28515625" style="247" customWidth="1"/>
    <col min="12295" max="12295" width="12.140625" style="247" customWidth="1"/>
    <col min="12296" max="12296" width="9.140625" style="247"/>
    <col min="12297" max="12299" width="9.5703125" style="247" customWidth="1"/>
    <col min="12300" max="12300" width="12.28515625" style="247" customWidth="1"/>
    <col min="12301" max="12301" width="11.7109375" style="247" customWidth="1"/>
    <col min="12302" max="12544" width="9.140625" style="247"/>
    <col min="12545" max="12545" width="42.85546875" style="247" customWidth="1"/>
    <col min="12546" max="12546" width="12" style="247" customWidth="1"/>
    <col min="12547" max="12547" width="13.7109375" style="247" customWidth="1"/>
    <col min="12548" max="12548" width="12.5703125" style="247" customWidth="1"/>
    <col min="12549" max="12549" width="13.85546875" style="247" customWidth="1"/>
    <col min="12550" max="12550" width="9.28515625" style="247" customWidth="1"/>
    <col min="12551" max="12551" width="12.140625" style="247" customWidth="1"/>
    <col min="12552" max="12552" width="9.140625" style="247"/>
    <col min="12553" max="12555" width="9.5703125" style="247" customWidth="1"/>
    <col min="12556" max="12556" width="12.28515625" style="247" customWidth="1"/>
    <col min="12557" max="12557" width="11.7109375" style="247" customWidth="1"/>
    <col min="12558" max="12800" width="9.140625" style="247"/>
    <col min="12801" max="12801" width="42.85546875" style="247" customWidth="1"/>
    <col min="12802" max="12802" width="12" style="247" customWidth="1"/>
    <col min="12803" max="12803" width="13.7109375" style="247" customWidth="1"/>
    <col min="12804" max="12804" width="12.5703125" style="247" customWidth="1"/>
    <col min="12805" max="12805" width="13.85546875" style="247" customWidth="1"/>
    <col min="12806" max="12806" width="9.28515625" style="247" customWidth="1"/>
    <col min="12807" max="12807" width="12.140625" style="247" customWidth="1"/>
    <col min="12808" max="12808" width="9.140625" style="247"/>
    <col min="12809" max="12811" width="9.5703125" style="247" customWidth="1"/>
    <col min="12812" max="12812" width="12.28515625" style="247" customWidth="1"/>
    <col min="12813" max="12813" width="11.7109375" style="247" customWidth="1"/>
    <col min="12814" max="13056" width="9.140625" style="247"/>
    <col min="13057" max="13057" width="42.85546875" style="247" customWidth="1"/>
    <col min="13058" max="13058" width="12" style="247" customWidth="1"/>
    <col min="13059" max="13059" width="13.7109375" style="247" customWidth="1"/>
    <col min="13060" max="13060" width="12.5703125" style="247" customWidth="1"/>
    <col min="13061" max="13061" width="13.85546875" style="247" customWidth="1"/>
    <col min="13062" max="13062" width="9.28515625" style="247" customWidth="1"/>
    <col min="13063" max="13063" width="12.140625" style="247" customWidth="1"/>
    <col min="13064" max="13064" width="9.140625" style="247"/>
    <col min="13065" max="13067" width="9.5703125" style="247" customWidth="1"/>
    <col min="13068" max="13068" width="12.28515625" style="247" customWidth="1"/>
    <col min="13069" max="13069" width="11.7109375" style="247" customWidth="1"/>
    <col min="13070" max="13312" width="9.140625" style="247"/>
    <col min="13313" max="13313" width="42.85546875" style="247" customWidth="1"/>
    <col min="13314" max="13314" width="12" style="247" customWidth="1"/>
    <col min="13315" max="13315" width="13.7109375" style="247" customWidth="1"/>
    <col min="13316" max="13316" width="12.5703125" style="247" customWidth="1"/>
    <col min="13317" max="13317" width="13.85546875" style="247" customWidth="1"/>
    <col min="13318" max="13318" width="9.28515625" style="247" customWidth="1"/>
    <col min="13319" max="13319" width="12.140625" style="247" customWidth="1"/>
    <col min="13320" max="13320" width="9.140625" style="247"/>
    <col min="13321" max="13323" width="9.5703125" style="247" customWidth="1"/>
    <col min="13324" max="13324" width="12.28515625" style="247" customWidth="1"/>
    <col min="13325" max="13325" width="11.7109375" style="247" customWidth="1"/>
    <col min="13326" max="13568" width="9.140625" style="247"/>
    <col min="13569" max="13569" width="42.85546875" style="247" customWidth="1"/>
    <col min="13570" max="13570" width="12" style="247" customWidth="1"/>
    <col min="13571" max="13571" width="13.7109375" style="247" customWidth="1"/>
    <col min="13572" max="13572" width="12.5703125" style="247" customWidth="1"/>
    <col min="13573" max="13573" width="13.85546875" style="247" customWidth="1"/>
    <col min="13574" max="13574" width="9.28515625" style="247" customWidth="1"/>
    <col min="13575" max="13575" width="12.140625" style="247" customWidth="1"/>
    <col min="13576" max="13576" width="9.140625" style="247"/>
    <col min="13577" max="13579" width="9.5703125" style="247" customWidth="1"/>
    <col min="13580" max="13580" width="12.28515625" style="247" customWidth="1"/>
    <col min="13581" max="13581" width="11.7109375" style="247" customWidth="1"/>
    <col min="13582" max="13824" width="9.140625" style="247"/>
    <col min="13825" max="13825" width="42.85546875" style="247" customWidth="1"/>
    <col min="13826" max="13826" width="12" style="247" customWidth="1"/>
    <col min="13827" max="13827" width="13.7109375" style="247" customWidth="1"/>
    <col min="13828" max="13828" width="12.5703125" style="247" customWidth="1"/>
    <col min="13829" max="13829" width="13.85546875" style="247" customWidth="1"/>
    <col min="13830" max="13830" width="9.28515625" style="247" customWidth="1"/>
    <col min="13831" max="13831" width="12.140625" style="247" customWidth="1"/>
    <col min="13832" max="13832" width="9.140625" style="247"/>
    <col min="13833" max="13835" width="9.5703125" style="247" customWidth="1"/>
    <col min="13836" max="13836" width="12.28515625" style="247" customWidth="1"/>
    <col min="13837" max="13837" width="11.7109375" style="247" customWidth="1"/>
    <col min="13838" max="14080" width="9.140625" style="247"/>
    <col min="14081" max="14081" width="42.85546875" style="247" customWidth="1"/>
    <col min="14082" max="14082" width="12" style="247" customWidth="1"/>
    <col min="14083" max="14083" width="13.7109375" style="247" customWidth="1"/>
    <col min="14084" max="14084" width="12.5703125" style="247" customWidth="1"/>
    <col min="14085" max="14085" width="13.85546875" style="247" customWidth="1"/>
    <col min="14086" max="14086" width="9.28515625" style="247" customWidth="1"/>
    <col min="14087" max="14087" width="12.140625" style="247" customWidth="1"/>
    <col min="14088" max="14088" width="9.140625" style="247"/>
    <col min="14089" max="14091" width="9.5703125" style="247" customWidth="1"/>
    <col min="14092" max="14092" width="12.28515625" style="247" customWidth="1"/>
    <col min="14093" max="14093" width="11.7109375" style="247" customWidth="1"/>
    <col min="14094" max="14336" width="9.140625" style="247"/>
    <col min="14337" max="14337" width="42.85546875" style="247" customWidth="1"/>
    <col min="14338" max="14338" width="12" style="247" customWidth="1"/>
    <col min="14339" max="14339" width="13.7109375" style="247" customWidth="1"/>
    <col min="14340" max="14340" width="12.5703125" style="247" customWidth="1"/>
    <col min="14341" max="14341" width="13.85546875" style="247" customWidth="1"/>
    <col min="14342" max="14342" width="9.28515625" style="247" customWidth="1"/>
    <col min="14343" max="14343" width="12.140625" style="247" customWidth="1"/>
    <col min="14344" max="14344" width="9.140625" style="247"/>
    <col min="14345" max="14347" width="9.5703125" style="247" customWidth="1"/>
    <col min="14348" max="14348" width="12.28515625" style="247" customWidth="1"/>
    <col min="14349" max="14349" width="11.7109375" style="247" customWidth="1"/>
    <col min="14350" max="14592" width="9.140625" style="247"/>
    <col min="14593" max="14593" width="42.85546875" style="247" customWidth="1"/>
    <col min="14594" max="14594" width="12" style="247" customWidth="1"/>
    <col min="14595" max="14595" width="13.7109375" style="247" customWidth="1"/>
    <col min="14596" max="14596" width="12.5703125" style="247" customWidth="1"/>
    <col min="14597" max="14597" width="13.85546875" style="247" customWidth="1"/>
    <col min="14598" max="14598" width="9.28515625" style="247" customWidth="1"/>
    <col min="14599" max="14599" width="12.140625" style="247" customWidth="1"/>
    <col min="14600" max="14600" width="9.140625" style="247"/>
    <col min="14601" max="14603" width="9.5703125" style="247" customWidth="1"/>
    <col min="14604" max="14604" width="12.28515625" style="247" customWidth="1"/>
    <col min="14605" max="14605" width="11.7109375" style="247" customWidth="1"/>
    <col min="14606" max="14848" width="9.140625" style="247"/>
    <col min="14849" max="14849" width="42.85546875" style="247" customWidth="1"/>
    <col min="14850" max="14850" width="12" style="247" customWidth="1"/>
    <col min="14851" max="14851" width="13.7109375" style="247" customWidth="1"/>
    <col min="14852" max="14852" width="12.5703125" style="247" customWidth="1"/>
    <col min="14853" max="14853" width="13.85546875" style="247" customWidth="1"/>
    <col min="14854" max="14854" width="9.28515625" style="247" customWidth="1"/>
    <col min="14855" max="14855" width="12.140625" style="247" customWidth="1"/>
    <col min="14856" max="14856" width="9.140625" style="247"/>
    <col min="14857" max="14859" width="9.5703125" style="247" customWidth="1"/>
    <col min="14860" max="14860" width="12.28515625" style="247" customWidth="1"/>
    <col min="14861" max="14861" width="11.7109375" style="247" customWidth="1"/>
    <col min="14862" max="15104" width="9.140625" style="247"/>
    <col min="15105" max="15105" width="42.85546875" style="247" customWidth="1"/>
    <col min="15106" max="15106" width="12" style="247" customWidth="1"/>
    <col min="15107" max="15107" width="13.7109375" style="247" customWidth="1"/>
    <col min="15108" max="15108" width="12.5703125" style="247" customWidth="1"/>
    <col min="15109" max="15109" width="13.85546875" style="247" customWidth="1"/>
    <col min="15110" max="15110" width="9.28515625" style="247" customWidth="1"/>
    <col min="15111" max="15111" width="12.140625" style="247" customWidth="1"/>
    <col min="15112" max="15112" width="9.140625" style="247"/>
    <col min="15113" max="15115" width="9.5703125" style="247" customWidth="1"/>
    <col min="15116" max="15116" width="12.28515625" style="247" customWidth="1"/>
    <col min="15117" max="15117" width="11.7109375" style="247" customWidth="1"/>
    <col min="15118" max="15360" width="9.140625" style="247"/>
    <col min="15361" max="15361" width="42.85546875" style="247" customWidth="1"/>
    <col min="15362" max="15362" width="12" style="247" customWidth="1"/>
    <col min="15363" max="15363" width="13.7109375" style="247" customWidth="1"/>
    <col min="15364" max="15364" width="12.5703125" style="247" customWidth="1"/>
    <col min="15365" max="15365" width="13.85546875" style="247" customWidth="1"/>
    <col min="15366" max="15366" width="9.28515625" style="247" customWidth="1"/>
    <col min="15367" max="15367" width="12.140625" style="247" customWidth="1"/>
    <col min="15368" max="15368" width="9.140625" style="247"/>
    <col min="15369" max="15371" width="9.5703125" style="247" customWidth="1"/>
    <col min="15372" max="15372" width="12.28515625" style="247" customWidth="1"/>
    <col min="15373" max="15373" width="11.7109375" style="247" customWidth="1"/>
    <col min="15374" max="15616" width="9.140625" style="247"/>
    <col min="15617" max="15617" width="42.85546875" style="247" customWidth="1"/>
    <col min="15618" max="15618" width="12" style="247" customWidth="1"/>
    <col min="15619" max="15619" width="13.7109375" style="247" customWidth="1"/>
    <col min="15620" max="15620" width="12.5703125" style="247" customWidth="1"/>
    <col min="15621" max="15621" width="13.85546875" style="247" customWidth="1"/>
    <col min="15622" max="15622" width="9.28515625" style="247" customWidth="1"/>
    <col min="15623" max="15623" width="12.140625" style="247" customWidth="1"/>
    <col min="15624" max="15624" width="9.140625" style="247"/>
    <col min="15625" max="15627" width="9.5703125" style="247" customWidth="1"/>
    <col min="15628" max="15628" width="12.28515625" style="247" customWidth="1"/>
    <col min="15629" max="15629" width="11.7109375" style="247" customWidth="1"/>
    <col min="15630" max="15872" width="9.140625" style="247"/>
    <col min="15873" max="15873" width="42.85546875" style="247" customWidth="1"/>
    <col min="15874" max="15874" width="12" style="247" customWidth="1"/>
    <col min="15875" max="15875" width="13.7109375" style="247" customWidth="1"/>
    <col min="15876" max="15876" width="12.5703125" style="247" customWidth="1"/>
    <col min="15877" max="15877" width="13.85546875" style="247" customWidth="1"/>
    <col min="15878" max="15878" width="9.28515625" style="247" customWidth="1"/>
    <col min="15879" max="15879" width="12.140625" style="247" customWidth="1"/>
    <col min="15880" max="15880" width="9.140625" style="247"/>
    <col min="15881" max="15883" width="9.5703125" style="247" customWidth="1"/>
    <col min="15884" max="15884" width="12.28515625" style="247" customWidth="1"/>
    <col min="15885" max="15885" width="11.7109375" style="247" customWidth="1"/>
    <col min="15886" max="16128" width="9.140625" style="247"/>
    <col min="16129" max="16129" width="42.85546875" style="247" customWidth="1"/>
    <col min="16130" max="16130" width="12" style="247" customWidth="1"/>
    <col min="16131" max="16131" width="13.7109375" style="247" customWidth="1"/>
    <col min="16132" max="16132" width="12.5703125" style="247" customWidth="1"/>
    <col min="16133" max="16133" width="13.85546875" style="247" customWidth="1"/>
    <col min="16134" max="16134" width="9.28515625" style="247" customWidth="1"/>
    <col min="16135" max="16135" width="12.140625" style="247" customWidth="1"/>
    <col min="16136" max="16136" width="9.140625" style="247"/>
    <col min="16137" max="16139" width="9.5703125" style="247" customWidth="1"/>
    <col min="16140" max="16140" width="12.28515625" style="247" customWidth="1"/>
    <col min="16141" max="16141" width="11.7109375" style="247" customWidth="1"/>
    <col min="16142" max="16384" width="9.140625" style="247"/>
  </cols>
  <sheetData>
    <row r="1" spans="1:12" x14ac:dyDescent="0.2">
      <c r="A1" s="678" t="s">
        <v>695</v>
      </c>
      <c r="B1" s="678"/>
      <c r="C1" s="678"/>
      <c r="D1" s="678"/>
      <c r="E1" s="678"/>
    </row>
    <row r="2" spans="1:12" ht="10.5" customHeight="1" x14ac:dyDescent="0.2">
      <c r="A2" s="589" t="s">
        <v>376</v>
      </c>
      <c r="B2" s="589"/>
      <c r="C2" s="589"/>
      <c r="D2" s="589"/>
      <c r="E2" s="589"/>
      <c r="F2" s="248"/>
      <c r="G2" s="248"/>
      <c r="H2" s="248"/>
      <c r="L2" s="264"/>
    </row>
    <row r="3" spans="1:12" x14ac:dyDescent="0.2">
      <c r="A3" s="589" t="s">
        <v>609</v>
      </c>
      <c r="B3" s="589"/>
      <c r="C3" s="589"/>
      <c r="D3" s="589"/>
      <c r="E3" s="589"/>
    </row>
    <row r="4" spans="1:12" x14ac:dyDescent="0.2">
      <c r="E4" s="307" t="s">
        <v>7</v>
      </c>
    </row>
    <row r="5" spans="1:12" ht="14.25" customHeight="1" x14ac:dyDescent="0.2">
      <c r="A5" s="588" t="s">
        <v>49</v>
      </c>
      <c r="B5" s="592" t="s">
        <v>610</v>
      </c>
      <c r="C5" s="593"/>
      <c r="D5" s="594"/>
      <c r="E5" s="595" t="s">
        <v>611</v>
      </c>
    </row>
    <row r="6" spans="1:12" ht="18.75" customHeight="1" x14ac:dyDescent="0.2">
      <c r="A6" s="588"/>
      <c r="B6" s="305" t="s">
        <v>692</v>
      </c>
      <c r="C6" s="305" t="s">
        <v>693</v>
      </c>
      <c r="D6" s="305" t="s">
        <v>694</v>
      </c>
      <c r="E6" s="597"/>
    </row>
    <row r="7" spans="1:12" ht="13.5" customHeight="1" x14ac:dyDescent="0.2">
      <c r="A7" s="252" t="s">
        <v>207</v>
      </c>
      <c r="B7" s="543">
        <f>B8+B10+B9</f>
        <v>86566</v>
      </c>
      <c r="C7" s="543">
        <f>C8+C10+C9</f>
        <v>9285</v>
      </c>
      <c r="D7" s="543">
        <f>D8+D10+D9</f>
        <v>8396</v>
      </c>
      <c r="E7" s="543">
        <f>B7+C7+D7</f>
        <v>104247</v>
      </c>
    </row>
    <row r="8" spans="1:12" ht="13.5" customHeight="1" x14ac:dyDescent="0.2">
      <c r="A8" s="308" t="s">
        <v>137</v>
      </c>
      <c r="B8" s="227">
        <f>43876+550</f>
        <v>44426</v>
      </c>
      <c r="C8" s="191">
        <v>4941</v>
      </c>
      <c r="D8" s="191">
        <v>2494</v>
      </c>
      <c r="E8" s="543">
        <f t="shared" ref="E8:E51" si="0">B8+C8+D8</f>
        <v>51861</v>
      </c>
    </row>
    <row r="9" spans="1:12" ht="13.5" customHeight="1" x14ac:dyDescent="0.2">
      <c r="A9" s="315" t="s">
        <v>144</v>
      </c>
      <c r="B9" s="227">
        <v>10849</v>
      </c>
      <c r="C9" s="191">
        <v>1349</v>
      </c>
      <c r="D9" s="191">
        <v>662</v>
      </c>
      <c r="E9" s="543">
        <f t="shared" si="0"/>
        <v>12860</v>
      </c>
    </row>
    <row r="10" spans="1:12" x14ac:dyDescent="0.2">
      <c r="A10" s="308" t="s">
        <v>138</v>
      </c>
      <c r="B10" s="227">
        <f>10254+12160+7164+1713</f>
        <v>31291</v>
      </c>
      <c r="C10" s="191">
        <f>1198+1073+650+74</f>
        <v>2995</v>
      </c>
      <c r="D10" s="191">
        <f>3116+867+1238+19</f>
        <v>5240</v>
      </c>
      <c r="E10" s="543">
        <f t="shared" si="0"/>
        <v>39526</v>
      </c>
    </row>
    <row r="11" spans="1:12" ht="13.5" customHeight="1" x14ac:dyDescent="0.2">
      <c r="A11" s="253" t="s">
        <v>139</v>
      </c>
      <c r="B11" s="227"/>
      <c r="C11" s="191"/>
      <c r="D11" s="191"/>
      <c r="E11" s="543">
        <f t="shared" si="0"/>
        <v>0</v>
      </c>
    </row>
    <row r="12" spans="1:12" ht="13.5" customHeight="1" x14ac:dyDescent="0.2">
      <c r="A12" s="308" t="s">
        <v>160</v>
      </c>
      <c r="B12" s="227"/>
      <c r="C12" s="191"/>
      <c r="D12" s="191"/>
      <c r="E12" s="543">
        <f t="shared" si="0"/>
        <v>0</v>
      </c>
    </row>
    <row r="13" spans="1:12" ht="13.5" customHeight="1" x14ac:dyDescent="0.2">
      <c r="A13" s="308" t="s">
        <v>161</v>
      </c>
      <c r="B13" s="227"/>
      <c r="C13" s="548"/>
      <c r="D13" s="191"/>
      <c r="E13" s="543">
        <f t="shared" si="0"/>
        <v>0</v>
      </c>
    </row>
    <row r="14" spans="1:12" ht="13.5" customHeight="1" x14ac:dyDescent="0.2">
      <c r="A14" s="254" t="s">
        <v>154</v>
      </c>
      <c r="B14" s="544"/>
      <c r="C14" s="191"/>
      <c r="D14" s="191"/>
      <c r="E14" s="543">
        <f t="shared" si="0"/>
        <v>0</v>
      </c>
    </row>
    <row r="15" spans="1:12" ht="13.5" customHeight="1" x14ac:dyDescent="0.2">
      <c r="A15" s="255" t="s">
        <v>159</v>
      </c>
      <c r="B15" s="545"/>
      <c r="C15" s="191"/>
      <c r="D15" s="191"/>
      <c r="E15" s="543">
        <f t="shared" si="0"/>
        <v>0</v>
      </c>
    </row>
    <row r="16" spans="1:12" ht="15" customHeight="1" x14ac:dyDescent="0.2">
      <c r="A16" s="253" t="s">
        <v>145</v>
      </c>
      <c r="B16" s="545"/>
      <c r="C16" s="191"/>
      <c r="D16" s="191"/>
      <c r="E16" s="543">
        <f t="shared" si="0"/>
        <v>0</v>
      </c>
    </row>
    <row r="17" spans="1:5" ht="15" customHeight="1" x14ac:dyDescent="0.2">
      <c r="A17" s="253" t="s">
        <v>212</v>
      </c>
      <c r="B17" s="545"/>
      <c r="C17" s="191"/>
      <c r="D17" s="191"/>
      <c r="E17" s="543">
        <f t="shared" si="0"/>
        <v>0</v>
      </c>
    </row>
    <row r="18" spans="1:5" ht="15" customHeight="1" x14ac:dyDescent="0.2">
      <c r="A18" s="253" t="s">
        <v>206</v>
      </c>
      <c r="B18" s="545"/>
      <c r="C18" s="191"/>
      <c r="D18" s="191"/>
      <c r="E18" s="543">
        <f t="shared" si="0"/>
        <v>0</v>
      </c>
    </row>
    <row r="19" spans="1:5" ht="15" customHeight="1" x14ac:dyDescent="0.2">
      <c r="A19" s="265"/>
      <c r="B19" s="545"/>
      <c r="C19" s="191"/>
      <c r="D19" s="191"/>
      <c r="E19" s="543">
        <f t="shared" si="0"/>
        <v>0</v>
      </c>
    </row>
    <row r="20" spans="1:5" ht="13.5" customHeight="1" x14ac:dyDescent="0.2">
      <c r="A20" s="250" t="s">
        <v>208</v>
      </c>
      <c r="B20" s="228"/>
      <c r="C20" s="228"/>
      <c r="D20" s="228"/>
      <c r="E20" s="543">
        <f t="shared" si="0"/>
        <v>0</v>
      </c>
    </row>
    <row r="21" spans="1:5" ht="13.5" customHeight="1" x14ac:dyDescent="0.2">
      <c r="A21" s="308" t="s">
        <v>146</v>
      </c>
      <c r="B21" s="227"/>
      <c r="C21" s="191"/>
      <c r="D21" s="191"/>
      <c r="E21" s="543">
        <f t="shared" si="0"/>
        <v>0</v>
      </c>
    </row>
    <row r="22" spans="1:5" ht="15.75" customHeight="1" x14ac:dyDescent="0.2">
      <c r="A22" s="308" t="s">
        <v>147</v>
      </c>
      <c r="B22" s="227"/>
      <c r="C22" s="191"/>
      <c r="D22" s="191"/>
      <c r="E22" s="543">
        <f t="shared" si="0"/>
        <v>0</v>
      </c>
    </row>
    <row r="23" spans="1:5" ht="13.5" customHeight="1" x14ac:dyDescent="0.2">
      <c r="A23" s="308" t="s">
        <v>162</v>
      </c>
      <c r="B23" s="227"/>
      <c r="C23" s="191"/>
      <c r="D23" s="191"/>
      <c r="E23" s="543">
        <f t="shared" si="0"/>
        <v>0</v>
      </c>
    </row>
    <row r="24" spans="1:5" ht="13.5" customHeight="1" x14ac:dyDescent="0.2">
      <c r="A24" s="308" t="s">
        <v>149</v>
      </c>
      <c r="B24" s="227"/>
      <c r="C24" s="191"/>
      <c r="D24" s="191"/>
      <c r="E24" s="543">
        <f t="shared" si="0"/>
        <v>0</v>
      </c>
    </row>
    <row r="25" spans="1:5" ht="13.5" customHeight="1" x14ac:dyDescent="0.2">
      <c r="A25" s="254" t="s">
        <v>141</v>
      </c>
      <c r="B25" s="545"/>
      <c r="C25" s="191"/>
      <c r="D25" s="191"/>
      <c r="E25" s="543">
        <f t="shared" si="0"/>
        <v>0</v>
      </c>
    </row>
    <row r="26" spans="1:5" ht="13.5" customHeight="1" x14ac:dyDescent="0.2">
      <c r="A26" s="315" t="s">
        <v>150</v>
      </c>
      <c r="B26" s="545"/>
      <c r="C26" s="191"/>
      <c r="D26" s="191"/>
      <c r="E26" s="543">
        <f t="shared" si="0"/>
        <v>0</v>
      </c>
    </row>
    <row r="27" spans="1:5" ht="13.5" customHeight="1" x14ac:dyDescent="0.2">
      <c r="A27" s="254" t="s">
        <v>151</v>
      </c>
      <c r="B27" s="545"/>
      <c r="C27" s="191"/>
      <c r="D27" s="191"/>
      <c r="E27" s="543">
        <f t="shared" si="0"/>
        <v>0</v>
      </c>
    </row>
    <row r="28" spans="1:5" ht="13.5" customHeight="1" x14ac:dyDescent="0.2">
      <c r="A28" s="257"/>
      <c r="B28" s="545"/>
      <c r="C28" s="191"/>
      <c r="D28" s="191"/>
      <c r="E28" s="543">
        <f t="shared" si="0"/>
        <v>0</v>
      </c>
    </row>
    <row r="29" spans="1:5" ht="13.5" customHeight="1" x14ac:dyDescent="0.2">
      <c r="A29" s="258" t="s">
        <v>196</v>
      </c>
      <c r="B29" s="228"/>
      <c r="C29" s="228"/>
      <c r="D29" s="228"/>
      <c r="E29" s="543">
        <f t="shared" si="0"/>
        <v>0</v>
      </c>
    </row>
    <row r="30" spans="1:5" ht="13.5" customHeight="1" x14ac:dyDescent="0.2">
      <c r="A30" s="256" t="s">
        <v>142</v>
      </c>
      <c r="B30" s="227"/>
      <c r="C30" s="191"/>
      <c r="D30" s="191"/>
      <c r="E30" s="543">
        <f t="shared" si="0"/>
        <v>0</v>
      </c>
    </row>
    <row r="31" spans="1:5" ht="13.5" customHeight="1" x14ac:dyDescent="0.2">
      <c r="A31" s="256" t="s">
        <v>143</v>
      </c>
      <c r="B31" s="227"/>
      <c r="C31" s="191"/>
      <c r="D31" s="191"/>
      <c r="E31" s="543">
        <f t="shared" si="0"/>
        <v>0</v>
      </c>
    </row>
    <row r="32" spans="1:5" x14ac:dyDescent="0.2">
      <c r="A32" s="259"/>
      <c r="B32" s="191"/>
      <c r="C32" s="191"/>
      <c r="D32" s="191"/>
      <c r="E32" s="543">
        <f t="shared" si="0"/>
        <v>0</v>
      </c>
    </row>
    <row r="33" spans="1:5" x14ac:dyDescent="0.2">
      <c r="A33" s="250" t="s">
        <v>209</v>
      </c>
      <c r="B33" s="227"/>
      <c r="C33" s="227"/>
      <c r="D33" s="227"/>
      <c r="E33" s="543">
        <f t="shared" si="0"/>
        <v>0</v>
      </c>
    </row>
    <row r="34" spans="1:5" x14ac:dyDescent="0.2">
      <c r="A34" s="318" t="s">
        <v>165</v>
      </c>
      <c r="B34" s="227"/>
      <c r="C34" s="191"/>
      <c r="D34" s="191"/>
      <c r="E34" s="543">
        <f t="shared" si="0"/>
        <v>0</v>
      </c>
    </row>
    <row r="35" spans="1:5" x14ac:dyDescent="0.2">
      <c r="A35" s="318" t="s">
        <v>166</v>
      </c>
      <c r="B35" s="192"/>
      <c r="C35" s="191"/>
      <c r="D35" s="191"/>
      <c r="E35" s="543">
        <f t="shared" si="0"/>
        <v>0</v>
      </c>
    </row>
    <row r="36" spans="1:5" x14ac:dyDescent="0.2">
      <c r="A36" s="320"/>
      <c r="B36" s="549"/>
      <c r="C36" s="550"/>
      <c r="D36" s="550"/>
      <c r="E36" s="543">
        <f t="shared" si="0"/>
        <v>0</v>
      </c>
    </row>
    <row r="37" spans="1:5" x14ac:dyDescent="0.2">
      <c r="A37" s="251" t="s">
        <v>211</v>
      </c>
      <c r="B37" s="100">
        <f>B7+B20+B29+B33</f>
        <v>86566</v>
      </c>
      <c r="C37" s="100">
        <f>C7+C20+C29+C33</f>
        <v>9285</v>
      </c>
      <c r="D37" s="100">
        <f>D7+D20+D29+D33</f>
        <v>8396</v>
      </c>
      <c r="E37" s="543">
        <f t="shared" si="0"/>
        <v>104247</v>
      </c>
    </row>
    <row r="38" spans="1:5" ht="14.25" customHeight="1" x14ac:dyDescent="0.2">
      <c r="A38" s="249"/>
      <c r="B38" s="100"/>
      <c r="C38" s="191"/>
      <c r="D38" s="191"/>
      <c r="E38" s="543">
        <f t="shared" si="0"/>
        <v>0</v>
      </c>
    </row>
    <row r="39" spans="1:5" ht="13.5" customHeight="1" x14ac:dyDescent="0.2">
      <c r="A39" s="251" t="s">
        <v>213</v>
      </c>
      <c r="B39" s="100"/>
      <c r="C39" s="191"/>
      <c r="D39" s="191"/>
      <c r="E39" s="543">
        <f t="shared" si="0"/>
        <v>0</v>
      </c>
    </row>
    <row r="40" spans="1:5" ht="13.5" customHeight="1" x14ac:dyDescent="0.2">
      <c r="A40" s="249" t="s">
        <v>250</v>
      </c>
      <c r="B40" s="100"/>
      <c r="C40" s="191"/>
      <c r="D40" s="191"/>
      <c r="E40" s="543">
        <f t="shared" si="0"/>
        <v>0</v>
      </c>
    </row>
    <row r="41" spans="1:5" ht="13.5" customHeight="1" x14ac:dyDescent="0.2">
      <c r="A41" s="249" t="s">
        <v>242</v>
      </c>
      <c r="B41" s="100"/>
      <c r="C41" s="191"/>
      <c r="D41" s="191"/>
      <c r="E41" s="543">
        <f t="shared" si="0"/>
        <v>0</v>
      </c>
    </row>
    <row r="42" spans="1:5" ht="13.5" customHeight="1" x14ac:dyDescent="0.2">
      <c r="A42" s="249" t="s">
        <v>243</v>
      </c>
      <c r="B42" s="100"/>
      <c r="C42" s="191"/>
      <c r="D42" s="191"/>
      <c r="E42" s="543">
        <f t="shared" si="0"/>
        <v>0</v>
      </c>
    </row>
    <row r="43" spans="1:5" ht="13.5" customHeight="1" x14ac:dyDescent="0.2">
      <c r="A43" s="318" t="s">
        <v>222</v>
      </c>
      <c r="B43" s="192"/>
      <c r="C43" s="191"/>
      <c r="D43" s="191"/>
      <c r="E43" s="543">
        <f t="shared" si="0"/>
        <v>0</v>
      </c>
    </row>
    <row r="44" spans="1:5" ht="13.5" customHeight="1" x14ac:dyDescent="0.2">
      <c r="A44" s="260" t="s">
        <v>249</v>
      </c>
      <c r="B44" s="539"/>
      <c r="C44" s="191"/>
      <c r="D44" s="191"/>
      <c r="E44" s="543">
        <f t="shared" si="0"/>
        <v>0</v>
      </c>
    </row>
    <row r="45" spans="1:5" ht="13.5" customHeight="1" x14ac:dyDescent="0.2">
      <c r="A45" s="260" t="s">
        <v>63</v>
      </c>
      <c r="B45" s="545"/>
      <c r="C45" s="191"/>
      <c r="D45" s="191"/>
      <c r="E45" s="543">
        <f t="shared" si="0"/>
        <v>0</v>
      </c>
    </row>
    <row r="46" spans="1:5" ht="13.5" customHeight="1" x14ac:dyDescent="0.2">
      <c r="A46" s="318" t="s">
        <v>244</v>
      </c>
      <c r="B46" s="191"/>
      <c r="C46" s="191"/>
      <c r="D46" s="191"/>
      <c r="E46" s="543">
        <f t="shared" si="0"/>
        <v>0</v>
      </c>
    </row>
    <row r="47" spans="1:5" ht="13.5" customHeight="1" x14ac:dyDescent="0.2">
      <c r="A47" s="318" t="s">
        <v>245</v>
      </c>
      <c r="B47" s="191"/>
      <c r="C47" s="191"/>
      <c r="D47" s="191"/>
      <c r="E47" s="543">
        <f t="shared" si="0"/>
        <v>0</v>
      </c>
    </row>
    <row r="48" spans="1:5" ht="13.5" customHeight="1" x14ac:dyDescent="0.2">
      <c r="A48" s="318" t="s">
        <v>64</v>
      </c>
      <c r="B48" s="191"/>
      <c r="C48" s="191"/>
      <c r="D48" s="191"/>
      <c r="E48" s="543">
        <f t="shared" si="0"/>
        <v>0</v>
      </c>
    </row>
    <row r="49" spans="1:5" x14ac:dyDescent="0.2">
      <c r="A49" s="318" t="s">
        <v>246</v>
      </c>
      <c r="B49" s="191"/>
      <c r="C49" s="191"/>
      <c r="D49" s="191"/>
      <c r="E49" s="543">
        <f t="shared" si="0"/>
        <v>0</v>
      </c>
    </row>
    <row r="50" spans="1:5" ht="13.5" customHeight="1" x14ac:dyDescent="0.2">
      <c r="A50" s="318" t="s">
        <v>247</v>
      </c>
      <c r="B50" s="191"/>
      <c r="C50" s="191"/>
      <c r="D50" s="191"/>
      <c r="E50" s="543">
        <f t="shared" si="0"/>
        <v>0</v>
      </c>
    </row>
    <row r="51" spans="1:5" ht="13.5" customHeight="1" x14ac:dyDescent="0.2">
      <c r="A51" s="261" t="s">
        <v>214</v>
      </c>
      <c r="B51" s="100">
        <f>B37+B39</f>
        <v>86566</v>
      </c>
      <c r="C51" s="100">
        <f>C37+C39</f>
        <v>9285</v>
      </c>
      <c r="D51" s="100">
        <f>D37+D39</f>
        <v>8396</v>
      </c>
      <c r="E51" s="543">
        <f t="shared" si="0"/>
        <v>104247</v>
      </c>
    </row>
  </sheetData>
  <mergeCells count="6">
    <mergeCell ref="E5:E6"/>
    <mergeCell ref="A1:E1"/>
    <mergeCell ref="A3:E3"/>
    <mergeCell ref="A5:A6"/>
    <mergeCell ref="B5:D5"/>
    <mergeCell ref="A2:E2"/>
  </mergeCells>
  <pageMargins left="0.25" right="0.25" top="0.75" bottom="0.75" header="0.3" footer="0.3"/>
  <pageSetup paperSize="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zoomScaleNormal="100" workbookViewId="0">
      <selection activeCell="B7" sqref="B7:E51"/>
    </sheetView>
  </sheetViews>
  <sheetFormatPr defaultRowHeight="12.75" x14ac:dyDescent="0.2"/>
  <cols>
    <col min="1" max="1" width="42.85546875" style="247" customWidth="1"/>
    <col min="2" max="2" width="12" style="247" customWidth="1"/>
    <col min="3" max="3" width="13.7109375" style="247" customWidth="1"/>
    <col min="4" max="4" width="12.5703125" style="247" customWidth="1"/>
    <col min="5" max="5" width="13.85546875" style="247" customWidth="1"/>
    <col min="6" max="6" width="9.28515625" style="247" customWidth="1"/>
    <col min="7" max="7" width="12.140625" style="247" customWidth="1"/>
    <col min="8" max="8" width="9.140625" style="247"/>
    <col min="9" max="11" width="9.5703125" style="247" customWidth="1"/>
    <col min="12" max="12" width="12.28515625" style="247" customWidth="1"/>
    <col min="13" max="13" width="11.7109375" style="247" customWidth="1"/>
    <col min="14" max="256" width="9.140625" style="247"/>
    <col min="257" max="257" width="42.85546875" style="247" customWidth="1"/>
    <col min="258" max="258" width="12" style="247" customWidth="1"/>
    <col min="259" max="259" width="13.7109375" style="247" customWidth="1"/>
    <col min="260" max="260" width="12.5703125" style="247" customWidth="1"/>
    <col min="261" max="261" width="13.85546875" style="247" customWidth="1"/>
    <col min="262" max="262" width="9.28515625" style="247" customWidth="1"/>
    <col min="263" max="263" width="12.140625" style="247" customWidth="1"/>
    <col min="264" max="264" width="9.140625" style="247"/>
    <col min="265" max="267" width="9.5703125" style="247" customWidth="1"/>
    <col min="268" max="268" width="12.28515625" style="247" customWidth="1"/>
    <col min="269" max="269" width="11.7109375" style="247" customWidth="1"/>
    <col min="270" max="512" width="9.140625" style="247"/>
    <col min="513" max="513" width="42.85546875" style="247" customWidth="1"/>
    <col min="514" max="514" width="12" style="247" customWidth="1"/>
    <col min="515" max="515" width="13.7109375" style="247" customWidth="1"/>
    <col min="516" max="516" width="12.5703125" style="247" customWidth="1"/>
    <col min="517" max="517" width="13.85546875" style="247" customWidth="1"/>
    <col min="518" max="518" width="9.28515625" style="247" customWidth="1"/>
    <col min="519" max="519" width="12.140625" style="247" customWidth="1"/>
    <col min="520" max="520" width="9.140625" style="247"/>
    <col min="521" max="523" width="9.5703125" style="247" customWidth="1"/>
    <col min="524" max="524" width="12.28515625" style="247" customWidth="1"/>
    <col min="525" max="525" width="11.7109375" style="247" customWidth="1"/>
    <col min="526" max="768" width="9.140625" style="247"/>
    <col min="769" max="769" width="42.85546875" style="247" customWidth="1"/>
    <col min="770" max="770" width="12" style="247" customWidth="1"/>
    <col min="771" max="771" width="13.7109375" style="247" customWidth="1"/>
    <col min="772" max="772" width="12.5703125" style="247" customWidth="1"/>
    <col min="773" max="773" width="13.85546875" style="247" customWidth="1"/>
    <col min="774" max="774" width="9.28515625" style="247" customWidth="1"/>
    <col min="775" max="775" width="12.140625" style="247" customWidth="1"/>
    <col min="776" max="776" width="9.140625" style="247"/>
    <col min="777" max="779" width="9.5703125" style="247" customWidth="1"/>
    <col min="780" max="780" width="12.28515625" style="247" customWidth="1"/>
    <col min="781" max="781" width="11.7109375" style="247" customWidth="1"/>
    <col min="782" max="1024" width="9.140625" style="247"/>
    <col min="1025" max="1025" width="42.85546875" style="247" customWidth="1"/>
    <col min="1026" max="1026" width="12" style="247" customWidth="1"/>
    <col min="1027" max="1027" width="13.7109375" style="247" customWidth="1"/>
    <col min="1028" max="1028" width="12.5703125" style="247" customWidth="1"/>
    <col min="1029" max="1029" width="13.85546875" style="247" customWidth="1"/>
    <col min="1030" max="1030" width="9.28515625" style="247" customWidth="1"/>
    <col min="1031" max="1031" width="12.140625" style="247" customWidth="1"/>
    <col min="1032" max="1032" width="9.140625" style="247"/>
    <col min="1033" max="1035" width="9.5703125" style="247" customWidth="1"/>
    <col min="1036" max="1036" width="12.28515625" style="247" customWidth="1"/>
    <col min="1037" max="1037" width="11.7109375" style="247" customWidth="1"/>
    <col min="1038" max="1280" width="9.140625" style="247"/>
    <col min="1281" max="1281" width="42.85546875" style="247" customWidth="1"/>
    <col min="1282" max="1282" width="12" style="247" customWidth="1"/>
    <col min="1283" max="1283" width="13.7109375" style="247" customWidth="1"/>
    <col min="1284" max="1284" width="12.5703125" style="247" customWidth="1"/>
    <col min="1285" max="1285" width="13.85546875" style="247" customWidth="1"/>
    <col min="1286" max="1286" width="9.28515625" style="247" customWidth="1"/>
    <col min="1287" max="1287" width="12.140625" style="247" customWidth="1"/>
    <col min="1288" max="1288" width="9.140625" style="247"/>
    <col min="1289" max="1291" width="9.5703125" style="247" customWidth="1"/>
    <col min="1292" max="1292" width="12.28515625" style="247" customWidth="1"/>
    <col min="1293" max="1293" width="11.7109375" style="247" customWidth="1"/>
    <col min="1294" max="1536" width="9.140625" style="247"/>
    <col min="1537" max="1537" width="42.85546875" style="247" customWidth="1"/>
    <col min="1538" max="1538" width="12" style="247" customWidth="1"/>
    <col min="1539" max="1539" width="13.7109375" style="247" customWidth="1"/>
    <col min="1540" max="1540" width="12.5703125" style="247" customWidth="1"/>
    <col min="1541" max="1541" width="13.85546875" style="247" customWidth="1"/>
    <col min="1542" max="1542" width="9.28515625" style="247" customWidth="1"/>
    <col min="1543" max="1543" width="12.140625" style="247" customWidth="1"/>
    <col min="1544" max="1544" width="9.140625" style="247"/>
    <col min="1545" max="1547" width="9.5703125" style="247" customWidth="1"/>
    <col min="1548" max="1548" width="12.28515625" style="247" customWidth="1"/>
    <col min="1549" max="1549" width="11.7109375" style="247" customWidth="1"/>
    <col min="1550" max="1792" width="9.140625" style="247"/>
    <col min="1793" max="1793" width="42.85546875" style="247" customWidth="1"/>
    <col min="1794" max="1794" width="12" style="247" customWidth="1"/>
    <col min="1795" max="1795" width="13.7109375" style="247" customWidth="1"/>
    <col min="1796" max="1796" width="12.5703125" style="247" customWidth="1"/>
    <col min="1797" max="1797" width="13.85546875" style="247" customWidth="1"/>
    <col min="1798" max="1798" width="9.28515625" style="247" customWidth="1"/>
    <col min="1799" max="1799" width="12.140625" style="247" customWidth="1"/>
    <col min="1800" max="1800" width="9.140625" style="247"/>
    <col min="1801" max="1803" width="9.5703125" style="247" customWidth="1"/>
    <col min="1804" max="1804" width="12.28515625" style="247" customWidth="1"/>
    <col min="1805" max="1805" width="11.7109375" style="247" customWidth="1"/>
    <col min="1806" max="2048" width="9.140625" style="247"/>
    <col min="2049" max="2049" width="42.85546875" style="247" customWidth="1"/>
    <col min="2050" max="2050" width="12" style="247" customWidth="1"/>
    <col min="2051" max="2051" width="13.7109375" style="247" customWidth="1"/>
    <col min="2052" max="2052" width="12.5703125" style="247" customWidth="1"/>
    <col min="2053" max="2053" width="13.85546875" style="247" customWidth="1"/>
    <col min="2054" max="2054" width="9.28515625" style="247" customWidth="1"/>
    <col min="2055" max="2055" width="12.140625" style="247" customWidth="1"/>
    <col min="2056" max="2056" width="9.140625" style="247"/>
    <col min="2057" max="2059" width="9.5703125" style="247" customWidth="1"/>
    <col min="2060" max="2060" width="12.28515625" style="247" customWidth="1"/>
    <col min="2061" max="2061" width="11.7109375" style="247" customWidth="1"/>
    <col min="2062" max="2304" width="9.140625" style="247"/>
    <col min="2305" max="2305" width="42.85546875" style="247" customWidth="1"/>
    <col min="2306" max="2306" width="12" style="247" customWidth="1"/>
    <col min="2307" max="2307" width="13.7109375" style="247" customWidth="1"/>
    <col min="2308" max="2308" width="12.5703125" style="247" customWidth="1"/>
    <col min="2309" max="2309" width="13.85546875" style="247" customWidth="1"/>
    <col min="2310" max="2310" width="9.28515625" style="247" customWidth="1"/>
    <col min="2311" max="2311" width="12.140625" style="247" customWidth="1"/>
    <col min="2312" max="2312" width="9.140625" style="247"/>
    <col min="2313" max="2315" width="9.5703125" style="247" customWidth="1"/>
    <col min="2316" max="2316" width="12.28515625" style="247" customWidth="1"/>
    <col min="2317" max="2317" width="11.7109375" style="247" customWidth="1"/>
    <col min="2318" max="2560" width="9.140625" style="247"/>
    <col min="2561" max="2561" width="42.85546875" style="247" customWidth="1"/>
    <col min="2562" max="2562" width="12" style="247" customWidth="1"/>
    <col min="2563" max="2563" width="13.7109375" style="247" customWidth="1"/>
    <col min="2564" max="2564" width="12.5703125" style="247" customWidth="1"/>
    <col min="2565" max="2565" width="13.85546875" style="247" customWidth="1"/>
    <col min="2566" max="2566" width="9.28515625" style="247" customWidth="1"/>
    <col min="2567" max="2567" width="12.140625" style="247" customWidth="1"/>
    <col min="2568" max="2568" width="9.140625" style="247"/>
    <col min="2569" max="2571" width="9.5703125" style="247" customWidth="1"/>
    <col min="2572" max="2572" width="12.28515625" style="247" customWidth="1"/>
    <col min="2573" max="2573" width="11.7109375" style="247" customWidth="1"/>
    <col min="2574" max="2816" width="9.140625" style="247"/>
    <col min="2817" max="2817" width="42.85546875" style="247" customWidth="1"/>
    <col min="2818" max="2818" width="12" style="247" customWidth="1"/>
    <col min="2819" max="2819" width="13.7109375" style="247" customWidth="1"/>
    <col min="2820" max="2820" width="12.5703125" style="247" customWidth="1"/>
    <col min="2821" max="2821" width="13.85546875" style="247" customWidth="1"/>
    <col min="2822" max="2822" width="9.28515625" style="247" customWidth="1"/>
    <col min="2823" max="2823" width="12.140625" style="247" customWidth="1"/>
    <col min="2824" max="2824" width="9.140625" style="247"/>
    <col min="2825" max="2827" width="9.5703125" style="247" customWidth="1"/>
    <col min="2828" max="2828" width="12.28515625" style="247" customWidth="1"/>
    <col min="2829" max="2829" width="11.7109375" style="247" customWidth="1"/>
    <col min="2830" max="3072" width="9.140625" style="247"/>
    <col min="3073" max="3073" width="42.85546875" style="247" customWidth="1"/>
    <col min="3074" max="3074" width="12" style="247" customWidth="1"/>
    <col min="3075" max="3075" width="13.7109375" style="247" customWidth="1"/>
    <col min="3076" max="3076" width="12.5703125" style="247" customWidth="1"/>
    <col min="3077" max="3077" width="13.85546875" style="247" customWidth="1"/>
    <col min="3078" max="3078" width="9.28515625" style="247" customWidth="1"/>
    <col min="3079" max="3079" width="12.140625" style="247" customWidth="1"/>
    <col min="3080" max="3080" width="9.140625" style="247"/>
    <col min="3081" max="3083" width="9.5703125" style="247" customWidth="1"/>
    <col min="3084" max="3084" width="12.28515625" style="247" customWidth="1"/>
    <col min="3085" max="3085" width="11.7109375" style="247" customWidth="1"/>
    <col min="3086" max="3328" width="9.140625" style="247"/>
    <col min="3329" max="3329" width="42.85546875" style="247" customWidth="1"/>
    <col min="3330" max="3330" width="12" style="247" customWidth="1"/>
    <col min="3331" max="3331" width="13.7109375" style="247" customWidth="1"/>
    <col min="3332" max="3332" width="12.5703125" style="247" customWidth="1"/>
    <col min="3333" max="3333" width="13.85546875" style="247" customWidth="1"/>
    <col min="3334" max="3334" width="9.28515625" style="247" customWidth="1"/>
    <col min="3335" max="3335" width="12.140625" style="247" customWidth="1"/>
    <col min="3336" max="3336" width="9.140625" style="247"/>
    <col min="3337" max="3339" width="9.5703125" style="247" customWidth="1"/>
    <col min="3340" max="3340" width="12.28515625" style="247" customWidth="1"/>
    <col min="3341" max="3341" width="11.7109375" style="247" customWidth="1"/>
    <col min="3342" max="3584" width="9.140625" style="247"/>
    <col min="3585" max="3585" width="42.85546875" style="247" customWidth="1"/>
    <col min="3586" max="3586" width="12" style="247" customWidth="1"/>
    <col min="3587" max="3587" width="13.7109375" style="247" customWidth="1"/>
    <col min="3588" max="3588" width="12.5703125" style="247" customWidth="1"/>
    <col min="3589" max="3589" width="13.85546875" style="247" customWidth="1"/>
    <col min="3590" max="3590" width="9.28515625" style="247" customWidth="1"/>
    <col min="3591" max="3591" width="12.140625" style="247" customWidth="1"/>
    <col min="3592" max="3592" width="9.140625" style="247"/>
    <col min="3593" max="3595" width="9.5703125" style="247" customWidth="1"/>
    <col min="3596" max="3596" width="12.28515625" style="247" customWidth="1"/>
    <col min="3597" max="3597" width="11.7109375" style="247" customWidth="1"/>
    <col min="3598" max="3840" width="9.140625" style="247"/>
    <col min="3841" max="3841" width="42.85546875" style="247" customWidth="1"/>
    <col min="3842" max="3842" width="12" style="247" customWidth="1"/>
    <col min="3843" max="3843" width="13.7109375" style="247" customWidth="1"/>
    <col min="3844" max="3844" width="12.5703125" style="247" customWidth="1"/>
    <col min="3845" max="3845" width="13.85546875" style="247" customWidth="1"/>
    <col min="3846" max="3846" width="9.28515625" style="247" customWidth="1"/>
    <col min="3847" max="3847" width="12.140625" style="247" customWidth="1"/>
    <col min="3848" max="3848" width="9.140625" style="247"/>
    <col min="3849" max="3851" width="9.5703125" style="247" customWidth="1"/>
    <col min="3852" max="3852" width="12.28515625" style="247" customWidth="1"/>
    <col min="3853" max="3853" width="11.7109375" style="247" customWidth="1"/>
    <col min="3854" max="4096" width="9.140625" style="247"/>
    <col min="4097" max="4097" width="42.85546875" style="247" customWidth="1"/>
    <col min="4098" max="4098" width="12" style="247" customWidth="1"/>
    <col min="4099" max="4099" width="13.7109375" style="247" customWidth="1"/>
    <col min="4100" max="4100" width="12.5703125" style="247" customWidth="1"/>
    <col min="4101" max="4101" width="13.85546875" style="247" customWidth="1"/>
    <col min="4102" max="4102" width="9.28515625" style="247" customWidth="1"/>
    <col min="4103" max="4103" width="12.140625" style="247" customWidth="1"/>
    <col min="4104" max="4104" width="9.140625" style="247"/>
    <col min="4105" max="4107" width="9.5703125" style="247" customWidth="1"/>
    <col min="4108" max="4108" width="12.28515625" style="247" customWidth="1"/>
    <col min="4109" max="4109" width="11.7109375" style="247" customWidth="1"/>
    <col min="4110" max="4352" width="9.140625" style="247"/>
    <col min="4353" max="4353" width="42.85546875" style="247" customWidth="1"/>
    <col min="4354" max="4354" width="12" style="247" customWidth="1"/>
    <col min="4355" max="4355" width="13.7109375" style="247" customWidth="1"/>
    <col min="4356" max="4356" width="12.5703125" style="247" customWidth="1"/>
    <col min="4357" max="4357" width="13.85546875" style="247" customWidth="1"/>
    <col min="4358" max="4358" width="9.28515625" style="247" customWidth="1"/>
    <col min="4359" max="4359" width="12.140625" style="247" customWidth="1"/>
    <col min="4360" max="4360" width="9.140625" style="247"/>
    <col min="4361" max="4363" width="9.5703125" style="247" customWidth="1"/>
    <col min="4364" max="4364" width="12.28515625" style="247" customWidth="1"/>
    <col min="4365" max="4365" width="11.7109375" style="247" customWidth="1"/>
    <col min="4366" max="4608" width="9.140625" style="247"/>
    <col min="4609" max="4609" width="42.85546875" style="247" customWidth="1"/>
    <col min="4610" max="4610" width="12" style="247" customWidth="1"/>
    <col min="4611" max="4611" width="13.7109375" style="247" customWidth="1"/>
    <col min="4612" max="4612" width="12.5703125" style="247" customWidth="1"/>
    <col min="4613" max="4613" width="13.85546875" style="247" customWidth="1"/>
    <col min="4614" max="4614" width="9.28515625" style="247" customWidth="1"/>
    <col min="4615" max="4615" width="12.140625" style="247" customWidth="1"/>
    <col min="4616" max="4616" width="9.140625" style="247"/>
    <col min="4617" max="4619" width="9.5703125" style="247" customWidth="1"/>
    <col min="4620" max="4620" width="12.28515625" style="247" customWidth="1"/>
    <col min="4621" max="4621" width="11.7109375" style="247" customWidth="1"/>
    <col min="4622" max="4864" width="9.140625" style="247"/>
    <col min="4865" max="4865" width="42.85546875" style="247" customWidth="1"/>
    <col min="4866" max="4866" width="12" style="247" customWidth="1"/>
    <col min="4867" max="4867" width="13.7109375" style="247" customWidth="1"/>
    <col min="4868" max="4868" width="12.5703125" style="247" customWidth="1"/>
    <col min="4869" max="4869" width="13.85546875" style="247" customWidth="1"/>
    <col min="4870" max="4870" width="9.28515625" style="247" customWidth="1"/>
    <col min="4871" max="4871" width="12.140625" style="247" customWidth="1"/>
    <col min="4872" max="4872" width="9.140625" style="247"/>
    <col min="4873" max="4875" width="9.5703125" style="247" customWidth="1"/>
    <col min="4876" max="4876" width="12.28515625" style="247" customWidth="1"/>
    <col min="4877" max="4877" width="11.7109375" style="247" customWidth="1"/>
    <col min="4878" max="5120" width="9.140625" style="247"/>
    <col min="5121" max="5121" width="42.85546875" style="247" customWidth="1"/>
    <col min="5122" max="5122" width="12" style="247" customWidth="1"/>
    <col min="5123" max="5123" width="13.7109375" style="247" customWidth="1"/>
    <col min="5124" max="5124" width="12.5703125" style="247" customWidth="1"/>
    <col min="5125" max="5125" width="13.85546875" style="247" customWidth="1"/>
    <col min="5126" max="5126" width="9.28515625" style="247" customWidth="1"/>
    <col min="5127" max="5127" width="12.140625" style="247" customWidth="1"/>
    <col min="5128" max="5128" width="9.140625" style="247"/>
    <col min="5129" max="5131" width="9.5703125" style="247" customWidth="1"/>
    <col min="5132" max="5132" width="12.28515625" style="247" customWidth="1"/>
    <col min="5133" max="5133" width="11.7109375" style="247" customWidth="1"/>
    <col min="5134" max="5376" width="9.140625" style="247"/>
    <col min="5377" max="5377" width="42.85546875" style="247" customWidth="1"/>
    <col min="5378" max="5378" width="12" style="247" customWidth="1"/>
    <col min="5379" max="5379" width="13.7109375" style="247" customWidth="1"/>
    <col min="5380" max="5380" width="12.5703125" style="247" customWidth="1"/>
    <col min="5381" max="5381" width="13.85546875" style="247" customWidth="1"/>
    <col min="5382" max="5382" width="9.28515625" style="247" customWidth="1"/>
    <col min="5383" max="5383" width="12.140625" style="247" customWidth="1"/>
    <col min="5384" max="5384" width="9.140625" style="247"/>
    <col min="5385" max="5387" width="9.5703125" style="247" customWidth="1"/>
    <col min="5388" max="5388" width="12.28515625" style="247" customWidth="1"/>
    <col min="5389" max="5389" width="11.7109375" style="247" customWidth="1"/>
    <col min="5390" max="5632" width="9.140625" style="247"/>
    <col min="5633" max="5633" width="42.85546875" style="247" customWidth="1"/>
    <col min="5634" max="5634" width="12" style="247" customWidth="1"/>
    <col min="5635" max="5635" width="13.7109375" style="247" customWidth="1"/>
    <col min="5636" max="5636" width="12.5703125" style="247" customWidth="1"/>
    <col min="5637" max="5637" width="13.85546875" style="247" customWidth="1"/>
    <col min="5638" max="5638" width="9.28515625" style="247" customWidth="1"/>
    <col min="5639" max="5639" width="12.140625" style="247" customWidth="1"/>
    <col min="5640" max="5640" width="9.140625" style="247"/>
    <col min="5641" max="5643" width="9.5703125" style="247" customWidth="1"/>
    <col min="5644" max="5644" width="12.28515625" style="247" customWidth="1"/>
    <col min="5645" max="5645" width="11.7109375" style="247" customWidth="1"/>
    <col min="5646" max="5888" width="9.140625" style="247"/>
    <col min="5889" max="5889" width="42.85546875" style="247" customWidth="1"/>
    <col min="5890" max="5890" width="12" style="247" customWidth="1"/>
    <col min="5891" max="5891" width="13.7109375" style="247" customWidth="1"/>
    <col min="5892" max="5892" width="12.5703125" style="247" customWidth="1"/>
    <col min="5893" max="5893" width="13.85546875" style="247" customWidth="1"/>
    <col min="5894" max="5894" width="9.28515625" style="247" customWidth="1"/>
    <col min="5895" max="5895" width="12.140625" style="247" customWidth="1"/>
    <col min="5896" max="5896" width="9.140625" style="247"/>
    <col min="5897" max="5899" width="9.5703125" style="247" customWidth="1"/>
    <col min="5900" max="5900" width="12.28515625" style="247" customWidth="1"/>
    <col min="5901" max="5901" width="11.7109375" style="247" customWidth="1"/>
    <col min="5902" max="6144" width="9.140625" style="247"/>
    <col min="6145" max="6145" width="42.85546875" style="247" customWidth="1"/>
    <col min="6146" max="6146" width="12" style="247" customWidth="1"/>
    <col min="6147" max="6147" width="13.7109375" style="247" customWidth="1"/>
    <col min="6148" max="6148" width="12.5703125" style="247" customWidth="1"/>
    <col min="6149" max="6149" width="13.85546875" style="247" customWidth="1"/>
    <col min="6150" max="6150" width="9.28515625" style="247" customWidth="1"/>
    <col min="6151" max="6151" width="12.140625" style="247" customWidth="1"/>
    <col min="6152" max="6152" width="9.140625" style="247"/>
    <col min="6153" max="6155" width="9.5703125" style="247" customWidth="1"/>
    <col min="6156" max="6156" width="12.28515625" style="247" customWidth="1"/>
    <col min="6157" max="6157" width="11.7109375" style="247" customWidth="1"/>
    <col min="6158" max="6400" width="9.140625" style="247"/>
    <col min="6401" max="6401" width="42.85546875" style="247" customWidth="1"/>
    <col min="6402" max="6402" width="12" style="247" customWidth="1"/>
    <col min="6403" max="6403" width="13.7109375" style="247" customWidth="1"/>
    <col min="6404" max="6404" width="12.5703125" style="247" customWidth="1"/>
    <col min="6405" max="6405" width="13.85546875" style="247" customWidth="1"/>
    <col min="6406" max="6406" width="9.28515625" style="247" customWidth="1"/>
    <col min="6407" max="6407" width="12.140625" style="247" customWidth="1"/>
    <col min="6408" max="6408" width="9.140625" style="247"/>
    <col min="6409" max="6411" width="9.5703125" style="247" customWidth="1"/>
    <col min="6412" max="6412" width="12.28515625" style="247" customWidth="1"/>
    <col min="6413" max="6413" width="11.7109375" style="247" customWidth="1"/>
    <col min="6414" max="6656" width="9.140625" style="247"/>
    <col min="6657" max="6657" width="42.85546875" style="247" customWidth="1"/>
    <col min="6658" max="6658" width="12" style="247" customWidth="1"/>
    <col min="6659" max="6659" width="13.7109375" style="247" customWidth="1"/>
    <col min="6660" max="6660" width="12.5703125" style="247" customWidth="1"/>
    <col min="6661" max="6661" width="13.85546875" style="247" customWidth="1"/>
    <col min="6662" max="6662" width="9.28515625" style="247" customWidth="1"/>
    <col min="6663" max="6663" width="12.140625" style="247" customWidth="1"/>
    <col min="6664" max="6664" width="9.140625" style="247"/>
    <col min="6665" max="6667" width="9.5703125" style="247" customWidth="1"/>
    <col min="6668" max="6668" width="12.28515625" style="247" customWidth="1"/>
    <col min="6669" max="6669" width="11.7109375" style="247" customWidth="1"/>
    <col min="6670" max="6912" width="9.140625" style="247"/>
    <col min="6913" max="6913" width="42.85546875" style="247" customWidth="1"/>
    <col min="6914" max="6914" width="12" style="247" customWidth="1"/>
    <col min="6915" max="6915" width="13.7109375" style="247" customWidth="1"/>
    <col min="6916" max="6916" width="12.5703125" style="247" customWidth="1"/>
    <col min="6917" max="6917" width="13.85546875" style="247" customWidth="1"/>
    <col min="6918" max="6918" width="9.28515625" style="247" customWidth="1"/>
    <col min="6919" max="6919" width="12.140625" style="247" customWidth="1"/>
    <col min="6920" max="6920" width="9.140625" style="247"/>
    <col min="6921" max="6923" width="9.5703125" style="247" customWidth="1"/>
    <col min="6924" max="6924" width="12.28515625" style="247" customWidth="1"/>
    <col min="6925" max="6925" width="11.7109375" style="247" customWidth="1"/>
    <col min="6926" max="7168" width="9.140625" style="247"/>
    <col min="7169" max="7169" width="42.85546875" style="247" customWidth="1"/>
    <col min="7170" max="7170" width="12" style="247" customWidth="1"/>
    <col min="7171" max="7171" width="13.7109375" style="247" customWidth="1"/>
    <col min="7172" max="7172" width="12.5703125" style="247" customWidth="1"/>
    <col min="7173" max="7173" width="13.85546875" style="247" customWidth="1"/>
    <col min="7174" max="7174" width="9.28515625" style="247" customWidth="1"/>
    <col min="7175" max="7175" width="12.140625" style="247" customWidth="1"/>
    <col min="7176" max="7176" width="9.140625" style="247"/>
    <col min="7177" max="7179" width="9.5703125" style="247" customWidth="1"/>
    <col min="7180" max="7180" width="12.28515625" style="247" customWidth="1"/>
    <col min="7181" max="7181" width="11.7109375" style="247" customWidth="1"/>
    <col min="7182" max="7424" width="9.140625" style="247"/>
    <col min="7425" max="7425" width="42.85546875" style="247" customWidth="1"/>
    <col min="7426" max="7426" width="12" style="247" customWidth="1"/>
    <col min="7427" max="7427" width="13.7109375" style="247" customWidth="1"/>
    <col min="7428" max="7428" width="12.5703125" style="247" customWidth="1"/>
    <col min="7429" max="7429" width="13.85546875" style="247" customWidth="1"/>
    <col min="7430" max="7430" width="9.28515625" style="247" customWidth="1"/>
    <col min="7431" max="7431" width="12.140625" style="247" customWidth="1"/>
    <col min="7432" max="7432" width="9.140625" style="247"/>
    <col min="7433" max="7435" width="9.5703125" style="247" customWidth="1"/>
    <col min="7436" max="7436" width="12.28515625" style="247" customWidth="1"/>
    <col min="7437" max="7437" width="11.7109375" style="247" customWidth="1"/>
    <col min="7438" max="7680" width="9.140625" style="247"/>
    <col min="7681" max="7681" width="42.85546875" style="247" customWidth="1"/>
    <col min="7682" max="7682" width="12" style="247" customWidth="1"/>
    <col min="7683" max="7683" width="13.7109375" style="247" customWidth="1"/>
    <col min="7684" max="7684" width="12.5703125" style="247" customWidth="1"/>
    <col min="7685" max="7685" width="13.85546875" style="247" customWidth="1"/>
    <col min="7686" max="7686" width="9.28515625" style="247" customWidth="1"/>
    <col min="7687" max="7687" width="12.140625" style="247" customWidth="1"/>
    <col min="7688" max="7688" width="9.140625" style="247"/>
    <col min="7689" max="7691" width="9.5703125" style="247" customWidth="1"/>
    <col min="7692" max="7692" width="12.28515625" style="247" customWidth="1"/>
    <col min="7693" max="7693" width="11.7109375" style="247" customWidth="1"/>
    <col min="7694" max="7936" width="9.140625" style="247"/>
    <col min="7937" max="7937" width="42.85546875" style="247" customWidth="1"/>
    <col min="7938" max="7938" width="12" style="247" customWidth="1"/>
    <col min="7939" max="7939" width="13.7109375" style="247" customWidth="1"/>
    <col min="7940" max="7940" width="12.5703125" style="247" customWidth="1"/>
    <col min="7941" max="7941" width="13.85546875" style="247" customWidth="1"/>
    <col min="7942" max="7942" width="9.28515625" style="247" customWidth="1"/>
    <col min="7943" max="7943" width="12.140625" style="247" customWidth="1"/>
    <col min="7944" max="7944" width="9.140625" style="247"/>
    <col min="7945" max="7947" width="9.5703125" style="247" customWidth="1"/>
    <col min="7948" max="7948" width="12.28515625" style="247" customWidth="1"/>
    <col min="7949" max="7949" width="11.7109375" style="247" customWidth="1"/>
    <col min="7950" max="8192" width="9.140625" style="247"/>
    <col min="8193" max="8193" width="42.85546875" style="247" customWidth="1"/>
    <col min="8194" max="8194" width="12" style="247" customWidth="1"/>
    <col min="8195" max="8195" width="13.7109375" style="247" customWidth="1"/>
    <col min="8196" max="8196" width="12.5703125" style="247" customWidth="1"/>
    <col min="8197" max="8197" width="13.85546875" style="247" customWidth="1"/>
    <col min="8198" max="8198" width="9.28515625" style="247" customWidth="1"/>
    <col min="8199" max="8199" width="12.140625" style="247" customWidth="1"/>
    <col min="8200" max="8200" width="9.140625" style="247"/>
    <col min="8201" max="8203" width="9.5703125" style="247" customWidth="1"/>
    <col min="8204" max="8204" width="12.28515625" style="247" customWidth="1"/>
    <col min="8205" max="8205" width="11.7109375" style="247" customWidth="1"/>
    <col min="8206" max="8448" width="9.140625" style="247"/>
    <col min="8449" max="8449" width="42.85546875" style="247" customWidth="1"/>
    <col min="8450" max="8450" width="12" style="247" customWidth="1"/>
    <col min="8451" max="8451" width="13.7109375" style="247" customWidth="1"/>
    <col min="8452" max="8452" width="12.5703125" style="247" customWidth="1"/>
    <col min="8453" max="8453" width="13.85546875" style="247" customWidth="1"/>
    <col min="8454" max="8454" width="9.28515625" style="247" customWidth="1"/>
    <col min="8455" max="8455" width="12.140625" style="247" customWidth="1"/>
    <col min="8456" max="8456" width="9.140625" style="247"/>
    <col min="8457" max="8459" width="9.5703125" style="247" customWidth="1"/>
    <col min="8460" max="8460" width="12.28515625" style="247" customWidth="1"/>
    <col min="8461" max="8461" width="11.7109375" style="247" customWidth="1"/>
    <col min="8462" max="8704" width="9.140625" style="247"/>
    <col min="8705" max="8705" width="42.85546875" style="247" customWidth="1"/>
    <col min="8706" max="8706" width="12" style="247" customWidth="1"/>
    <col min="8707" max="8707" width="13.7109375" style="247" customWidth="1"/>
    <col min="8708" max="8708" width="12.5703125" style="247" customWidth="1"/>
    <col min="8709" max="8709" width="13.85546875" style="247" customWidth="1"/>
    <col min="8710" max="8710" width="9.28515625" style="247" customWidth="1"/>
    <col min="8711" max="8711" width="12.140625" style="247" customWidth="1"/>
    <col min="8712" max="8712" width="9.140625" style="247"/>
    <col min="8713" max="8715" width="9.5703125" style="247" customWidth="1"/>
    <col min="8716" max="8716" width="12.28515625" style="247" customWidth="1"/>
    <col min="8717" max="8717" width="11.7109375" style="247" customWidth="1"/>
    <col min="8718" max="8960" width="9.140625" style="247"/>
    <col min="8961" max="8961" width="42.85546875" style="247" customWidth="1"/>
    <col min="8962" max="8962" width="12" style="247" customWidth="1"/>
    <col min="8963" max="8963" width="13.7109375" style="247" customWidth="1"/>
    <col min="8964" max="8964" width="12.5703125" style="247" customWidth="1"/>
    <col min="8965" max="8965" width="13.85546875" style="247" customWidth="1"/>
    <col min="8966" max="8966" width="9.28515625" style="247" customWidth="1"/>
    <col min="8967" max="8967" width="12.140625" style="247" customWidth="1"/>
    <col min="8968" max="8968" width="9.140625" style="247"/>
    <col min="8969" max="8971" width="9.5703125" style="247" customWidth="1"/>
    <col min="8972" max="8972" width="12.28515625" style="247" customWidth="1"/>
    <col min="8973" max="8973" width="11.7109375" style="247" customWidth="1"/>
    <col min="8974" max="9216" width="9.140625" style="247"/>
    <col min="9217" max="9217" width="42.85546875" style="247" customWidth="1"/>
    <col min="9218" max="9218" width="12" style="247" customWidth="1"/>
    <col min="9219" max="9219" width="13.7109375" style="247" customWidth="1"/>
    <col min="9220" max="9220" width="12.5703125" style="247" customWidth="1"/>
    <col min="9221" max="9221" width="13.85546875" style="247" customWidth="1"/>
    <col min="9222" max="9222" width="9.28515625" style="247" customWidth="1"/>
    <col min="9223" max="9223" width="12.140625" style="247" customWidth="1"/>
    <col min="9224" max="9224" width="9.140625" style="247"/>
    <col min="9225" max="9227" width="9.5703125" style="247" customWidth="1"/>
    <col min="9228" max="9228" width="12.28515625" style="247" customWidth="1"/>
    <col min="9229" max="9229" width="11.7109375" style="247" customWidth="1"/>
    <col min="9230" max="9472" width="9.140625" style="247"/>
    <col min="9473" max="9473" width="42.85546875" style="247" customWidth="1"/>
    <col min="9474" max="9474" width="12" style="247" customWidth="1"/>
    <col min="9475" max="9475" width="13.7109375" style="247" customWidth="1"/>
    <col min="9476" max="9476" width="12.5703125" style="247" customWidth="1"/>
    <col min="9477" max="9477" width="13.85546875" style="247" customWidth="1"/>
    <col min="9478" max="9478" width="9.28515625" style="247" customWidth="1"/>
    <col min="9479" max="9479" width="12.140625" style="247" customWidth="1"/>
    <col min="9480" max="9480" width="9.140625" style="247"/>
    <col min="9481" max="9483" width="9.5703125" style="247" customWidth="1"/>
    <col min="9484" max="9484" width="12.28515625" style="247" customWidth="1"/>
    <col min="9485" max="9485" width="11.7109375" style="247" customWidth="1"/>
    <col min="9486" max="9728" width="9.140625" style="247"/>
    <col min="9729" max="9729" width="42.85546875" style="247" customWidth="1"/>
    <col min="9730" max="9730" width="12" style="247" customWidth="1"/>
    <col min="9731" max="9731" width="13.7109375" style="247" customWidth="1"/>
    <col min="9732" max="9732" width="12.5703125" style="247" customWidth="1"/>
    <col min="9733" max="9733" width="13.85546875" style="247" customWidth="1"/>
    <col min="9734" max="9734" width="9.28515625" style="247" customWidth="1"/>
    <col min="9735" max="9735" width="12.140625" style="247" customWidth="1"/>
    <col min="9736" max="9736" width="9.140625" style="247"/>
    <col min="9737" max="9739" width="9.5703125" style="247" customWidth="1"/>
    <col min="9740" max="9740" width="12.28515625" style="247" customWidth="1"/>
    <col min="9741" max="9741" width="11.7109375" style="247" customWidth="1"/>
    <col min="9742" max="9984" width="9.140625" style="247"/>
    <col min="9985" max="9985" width="42.85546875" style="247" customWidth="1"/>
    <col min="9986" max="9986" width="12" style="247" customWidth="1"/>
    <col min="9987" max="9987" width="13.7109375" style="247" customWidth="1"/>
    <col min="9988" max="9988" width="12.5703125" style="247" customWidth="1"/>
    <col min="9989" max="9989" width="13.85546875" style="247" customWidth="1"/>
    <col min="9990" max="9990" width="9.28515625" style="247" customWidth="1"/>
    <col min="9991" max="9991" width="12.140625" style="247" customWidth="1"/>
    <col min="9992" max="9992" width="9.140625" style="247"/>
    <col min="9993" max="9995" width="9.5703125" style="247" customWidth="1"/>
    <col min="9996" max="9996" width="12.28515625" style="247" customWidth="1"/>
    <col min="9997" max="9997" width="11.7109375" style="247" customWidth="1"/>
    <col min="9998" max="10240" width="9.140625" style="247"/>
    <col min="10241" max="10241" width="42.85546875" style="247" customWidth="1"/>
    <col min="10242" max="10242" width="12" style="247" customWidth="1"/>
    <col min="10243" max="10243" width="13.7109375" style="247" customWidth="1"/>
    <col min="10244" max="10244" width="12.5703125" style="247" customWidth="1"/>
    <col min="10245" max="10245" width="13.85546875" style="247" customWidth="1"/>
    <col min="10246" max="10246" width="9.28515625" style="247" customWidth="1"/>
    <col min="10247" max="10247" width="12.140625" style="247" customWidth="1"/>
    <col min="10248" max="10248" width="9.140625" style="247"/>
    <col min="10249" max="10251" width="9.5703125" style="247" customWidth="1"/>
    <col min="10252" max="10252" width="12.28515625" style="247" customWidth="1"/>
    <col min="10253" max="10253" width="11.7109375" style="247" customWidth="1"/>
    <col min="10254" max="10496" width="9.140625" style="247"/>
    <col min="10497" max="10497" width="42.85546875" style="247" customWidth="1"/>
    <col min="10498" max="10498" width="12" style="247" customWidth="1"/>
    <col min="10499" max="10499" width="13.7109375" style="247" customWidth="1"/>
    <col min="10500" max="10500" width="12.5703125" style="247" customWidth="1"/>
    <col min="10501" max="10501" width="13.85546875" style="247" customWidth="1"/>
    <col min="10502" max="10502" width="9.28515625" style="247" customWidth="1"/>
    <col min="10503" max="10503" width="12.140625" style="247" customWidth="1"/>
    <col min="10504" max="10504" width="9.140625" style="247"/>
    <col min="10505" max="10507" width="9.5703125" style="247" customWidth="1"/>
    <col min="10508" max="10508" width="12.28515625" style="247" customWidth="1"/>
    <col min="10509" max="10509" width="11.7109375" style="247" customWidth="1"/>
    <col min="10510" max="10752" width="9.140625" style="247"/>
    <col min="10753" max="10753" width="42.85546875" style="247" customWidth="1"/>
    <col min="10754" max="10754" width="12" style="247" customWidth="1"/>
    <col min="10755" max="10755" width="13.7109375" style="247" customWidth="1"/>
    <col min="10756" max="10756" width="12.5703125" style="247" customWidth="1"/>
    <col min="10757" max="10757" width="13.85546875" style="247" customWidth="1"/>
    <col min="10758" max="10758" width="9.28515625" style="247" customWidth="1"/>
    <col min="10759" max="10759" width="12.140625" style="247" customWidth="1"/>
    <col min="10760" max="10760" width="9.140625" style="247"/>
    <col min="10761" max="10763" width="9.5703125" style="247" customWidth="1"/>
    <col min="10764" max="10764" width="12.28515625" style="247" customWidth="1"/>
    <col min="10765" max="10765" width="11.7109375" style="247" customWidth="1"/>
    <col min="10766" max="11008" width="9.140625" style="247"/>
    <col min="11009" max="11009" width="42.85546875" style="247" customWidth="1"/>
    <col min="11010" max="11010" width="12" style="247" customWidth="1"/>
    <col min="11011" max="11011" width="13.7109375" style="247" customWidth="1"/>
    <col min="11012" max="11012" width="12.5703125" style="247" customWidth="1"/>
    <col min="11013" max="11013" width="13.85546875" style="247" customWidth="1"/>
    <col min="11014" max="11014" width="9.28515625" style="247" customWidth="1"/>
    <col min="11015" max="11015" width="12.140625" style="247" customWidth="1"/>
    <col min="11016" max="11016" width="9.140625" style="247"/>
    <col min="11017" max="11019" width="9.5703125" style="247" customWidth="1"/>
    <col min="11020" max="11020" width="12.28515625" style="247" customWidth="1"/>
    <col min="11021" max="11021" width="11.7109375" style="247" customWidth="1"/>
    <col min="11022" max="11264" width="9.140625" style="247"/>
    <col min="11265" max="11265" width="42.85546875" style="247" customWidth="1"/>
    <col min="11266" max="11266" width="12" style="247" customWidth="1"/>
    <col min="11267" max="11267" width="13.7109375" style="247" customWidth="1"/>
    <col min="11268" max="11268" width="12.5703125" style="247" customWidth="1"/>
    <col min="11269" max="11269" width="13.85546875" style="247" customWidth="1"/>
    <col min="11270" max="11270" width="9.28515625" style="247" customWidth="1"/>
    <col min="11271" max="11271" width="12.140625" style="247" customWidth="1"/>
    <col min="11272" max="11272" width="9.140625" style="247"/>
    <col min="11273" max="11275" width="9.5703125" style="247" customWidth="1"/>
    <col min="11276" max="11276" width="12.28515625" style="247" customWidth="1"/>
    <col min="11277" max="11277" width="11.7109375" style="247" customWidth="1"/>
    <col min="11278" max="11520" width="9.140625" style="247"/>
    <col min="11521" max="11521" width="42.85546875" style="247" customWidth="1"/>
    <col min="11522" max="11522" width="12" style="247" customWidth="1"/>
    <col min="11523" max="11523" width="13.7109375" style="247" customWidth="1"/>
    <col min="11524" max="11524" width="12.5703125" style="247" customWidth="1"/>
    <col min="11525" max="11525" width="13.85546875" style="247" customWidth="1"/>
    <col min="11526" max="11526" width="9.28515625" style="247" customWidth="1"/>
    <col min="11527" max="11527" width="12.140625" style="247" customWidth="1"/>
    <col min="11528" max="11528" width="9.140625" style="247"/>
    <col min="11529" max="11531" width="9.5703125" style="247" customWidth="1"/>
    <col min="11532" max="11532" width="12.28515625" style="247" customWidth="1"/>
    <col min="11533" max="11533" width="11.7109375" style="247" customWidth="1"/>
    <col min="11534" max="11776" width="9.140625" style="247"/>
    <col min="11777" max="11777" width="42.85546875" style="247" customWidth="1"/>
    <col min="11778" max="11778" width="12" style="247" customWidth="1"/>
    <col min="11779" max="11779" width="13.7109375" style="247" customWidth="1"/>
    <col min="11780" max="11780" width="12.5703125" style="247" customWidth="1"/>
    <col min="11781" max="11781" width="13.85546875" style="247" customWidth="1"/>
    <col min="11782" max="11782" width="9.28515625" style="247" customWidth="1"/>
    <col min="11783" max="11783" width="12.140625" style="247" customWidth="1"/>
    <col min="11784" max="11784" width="9.140625" style="247"/>
    <col min="11785" max="11787" width="9.5703125" style="247" customWidth="1"/>
    <col min="11788" max="11788" width="12.28515625" style="247" customWidth="1"/>
    <col min="11789" max="11789" width="11.7109375" style="247" customWidth="1"/>
    <col min="11790" max="12032" width="9.140625" style="247"/>
    <col min="12033" max="12033" width="42.85546875" style="247" customWidth="1"/>
    <col min="12034" max="12034" width="12" style="247" customWidth="1"/>
    <col min="12035" max="12035" width="13.7109375" style="247" customWidth="1"/>
    <col min="12036" max="12036" width="12.5703125" style="247" customWidth="1"/>
    <col min="12037" max="12037" width="13.85546875" style="247" customWidth="1"/>
    <col min="12038" max="12038" width="9.28515625" style="247" customWidth="1"/>
    <col min="12039" max="12039" width="12.140625" style="247" customWidth="1"/>
    <col min="12040" max="12040" width="9.140625" style="247"/>
    <col min="12041" max="12043" width="9.5703125" style="247" customWidth="1"/>
    <col min="12044" max="12044" width="12.28515625" style="247" customWidth="1"/>
    <col min="12045" max="12045" width="11.7109375" style="247" customWidth="1"/>
    <col min="12046" max="12288" width="9.140625" style="247"/>
    <col min="12289" max="12289" width="42.85546875" style="247" customWidth="1"/>
    <col min="12290" max="12290" width="12" style="247" customWidth="1"/>
    <col min="12291" max="12291" width="13.7109375" style="247" customWidth="1"/>
    <col min="12292" max="12292" width="12.5703125" style="247" customWidth="1"/>
    <col min="12293" max="12293" width="13.85546875" style="247" customWidth="1"/>
    <col min="12294" max="12294" width="9.28515625" style="247" customWidth="1"/>
    <col min="12295" max="12295" width="12.140625" style="247" customWidth="1"/>
    <col min="12296" max="12296" width="9.140625" style="247"/>
    <col min="12297" max="12299" width="9.5703125" style="247" customWidth="1"/>
    <col min="12300" max="12300" width="12.28515625" style="247" customWidth="1"/>
    <col min="12301" max="12301" width="11.7109375" style="247" customWidth="1"/>
    <col min="12302" max="12544" width="9.140625" style="247"/>
    <col min="12545" max="12545" width="42.85546875" style="247" customWidth="1"/>
    <col min="12546" max="12546" width="12" style="247" customWidth="1"/>
    <col min="12547" max="12547" width="13.7109375" style="247" customWidth="1"/>
    <col min="12548" max="12548" width="12.5703125" style="247" customWidth="1"/>
    <col min="12549" max="12549" width="13.85546875" style="247" customWidth="1"/>
    <col min="12550" max="12550" width="9.28515625" style="247" customWidth="1"/>
    <col min="12551" max="12551" width="12.140625" style="247" customWidth="1"/>
    <col min="12552" max="12552" width="9.140625" style="247"/>
    <col min="12553" max="12555" width="9.5703125" style="247" customWidth="1"/>
    <col min="12556" max="12556" width="12.28515625" style="247" customWidth="1"/>
    <col min="12557" max="12557" width="11.7109375" style="247" customWidth="1"/>
    <col min="12558" max="12800" width="9.140625" style="247"/>
    <col min="12801" max="12801" width="42.85546875" style="247" customWidth="1"/>
    <col min="12802" max="12802" width="12" style="247" customWidth="1"/>
    <col min="12803" max="12803" width="13.7109375" style="247" customWidth="1"/>
    <col min="12804" max="12804" width="12.5703125" style="247" customWidth="1"/>
    <col min="12805" max="12805" width="13.85546875" style="247" customWidth="1"/>
    <col min="12806" max="12806" width="9.28515625" style="247" customWidth="1"/>
    <col min="12807" max="12807" width="12.140625" style="247" customWidth="1"/>
    <col min="12808" max="12808" width="9.140625" style="247"/>
    <col min="12809" max="12811" width="9.5703125" style="247" customWidth="1"/>
    <col min="12812" max="12812" width="12.28515625" style="247" customWidth="1"/>
    <col min="12813" max="12813" width="11.7109375" style="247" customWidth="1"/>
    <col min="12814" max="13056" width="9.140625" style="247"/>
    <col min="13057" max="13057" width="42.85546875" style="247" customWidth="1"/>
    <col min="13058" max="13058" width="12" style="247" customWidth="1"/>
    <col min="13059" max="13059" width="13.7109375" style="247" customWidth="1"/>
    <col min="13060" max="13060" width="12.5703125" style="247" customWidth="1"/>
    <col min="13061" max="13061" width="13.85546875" style="247" customWidth="1"/>
    <col min="13062" max="13062" width="9.28515625" style="247" customWidth="1"/>
    <col min="13063" max="13063" width="12.140625" style="247" customWidth="1"/>
    <col min="13064" max="13064" width="9.140625" style="247"/>
    <col min="13065" max="13067" width="9.5703125" style="247" customWidth="1"/>
    <col min="13068" max="13068" width="12.28515625" style="247" customWidth="1"/>
    <col min="13069" max="13069" width="11.7109375" style="247" customWidth="1"/>
    <col min="13070" max="13312" width="9.140625" style="247"/>
    <col min="13313" max="13313" width="42.85546875" style="247" customWidth="1"/>
    <col min="13314" max="13314" width="12" style="247" customWidth="1"/>
    <col min="13315" max="13315" width="13.7109375" style="247" customWidth="1"/>
    <col min="13316" max="13316" width="12.5703125" style="247" customWidth="1"/>
    <col min="13317" max="13317" width="13.85546875" style="247" customWidth="1"/>
    <col min="13318" max="13318" width="9.28515625" style="247" customWidth="1"/>
    <col min="13319" max="13319" width="12.140625" style="247" customWidth="1"/>
    <col min="13320" max="13320" width="9.140625" style="247"/>
    <col min="13321" max="13323" width="9.5703125" style="247" customWidth="1"/>
    <col min="13324" max="13324" width="12.28515625" style="247" customWidth="1"/>
    <col min="13325" max="13325" width="11.7109375" style="247" customWidth="1"/>
    <col min="13326" max="13568" width="9.140625" style="247"/>
    <col min="13569" max="13569" width="42.85546875" style="247" customWidth="1"/>
    <col min="13570" max="13570" width="12" style="247" customWidth="1"/>
    <col min="13571" max="13571" width="13.7109375" style="247" customWidth="1"/>
    <col min="13572" max="13572" width="12.5703125" style="247" customWidth="1"/>
    <col min="13573" max="13573" width="13.85546875" style="247" customWidth="1"/>
    <col min="13574" max="13574" width="9.28515625" style="247" customWidth="1"/>
    <col min="13575" max="13575" width="12.140625" style="247" customWidth="1"/>
    <col min="13576" max="13576" width="9.140625" style="247"/>
    <col min="13577" max="13579" width="9.5703125" style="247" customWidth="1"/>
    <col min="13580" max="13580" width="12.28515625" style="247" customWidth="1"/>
    <col min="13581" max="13581" width="11.7109375" style="247" customWidth="1"/>
    <col min="13582" max="13824" width="9.140625" style="247"/>
    <col min="13825" max="13825" width="42.85546875" style="247" customWidth="1"/>
    <col min="13826" max="13826" width="12" style="247" customWidth="1"/>
    <col min="13827" max="13827" width="13.7109375" style="247" customWidth="1"/>
    <col min="13828" max="13828" width="12.5703125" style="247" customWidth="1"/>
    <col min="13829" max="13829" width="13.85546875" style="247" customWidth="1"/>
    <col min="13830" max="13830" width="9.28515625" style="247" customWidth="1"/>
    <col min="13831" max="13831" width="12.140625" style="247" customWidth="1"/>
    <col min="13832" max="13832" width="9.140625" style="247"/>
    <col min="13833" max="13835" width="9.5703125" style="247" customWidth="1"/>
    <col min="13836" max="13836" width="12.28515625" style="247" customWidth="1"/>
    <col min="13837" max="13837" width="11.7109375" style="247" customWidth="1"/>
    <col min="13838" max="14080" width="9.140625" style="247"/>
    <col min="14081" max="14081" width="42.85546875" style="247" customWidth="1"/>
    <col min="14082" max="14082" width="12" style="247" customWidth="1"/>
    <col min="14083" max="14083" width="13.7109375" style="247" customWidth="1"/>
    <col min="14084" max="14084" width="12.5703125" style="247" customWidth="1"/>
    <col min="14085" max="14085" width="13.85546875" style="247" customWidth="1"/>
    <col min="14086" max="14086" width="9.28515625" style="247" customWidth="1"/>
    <col min="14087" max="14087" width="12.140625" style="247" customWidth="1"/>
    <col min="14088" max="14088" width="9.140625" style="247"/>
    <col min="14089" max="14091" width="9.5703125" style="247" customWidth="1"/>
    <col min="14092" max="14092" width="12.28515625" style="247" customWidth="1"/>
    <col min="14093" max="14093" width="11.7109375" style="247" customWidth="1"/>
    <col min="14094" max="14336" width="9.140625" style="247"/>
    <col min="14337" max="14337" width="42.85546875" style="247" customWidth="1"/>
    <col min="14338" max="14338" width="12" style="247" customWidth="1"/>
    <col min="14339" max="14339" width="13.7109375" style="247" customWidth="1"/>
    <col min="14340" max="14340" width="12.5703125" style="247" customWidth="1"/>
    <col min="14341" max="14341" width="13.85546875" style="247" customWidth="1"/>
    <col min="14342" max="14342" width="9.28515625" style="247" customWidth="1"/>
    <col min="14343" max="14343" width="12.140625" style="247" customWidth="1"/>
    <col min="14344" max="14344" width="9.140625" style="247"/>
    <col min="14345" max="14347" width="9.5703125" style="247" customWidth="1"/>
    <col min="14348" max="14348" width="12.28515625" style="247" customWidth="1"/>
    <col min="14349" max="14349" width="11.7109375" style="247" customWidth="1"/>
    <col min="14350" max="14592" width="9.140625" style="247"/>
    <col min="14593" max="14593" width="42.85546875" style="247" customWidth="1"/>
    <col min="14594" max="14594" width="12" style="247" customWidth="1"/>
    <col min="14595" max="14595" width="13.7109375" style="247" customWidth="1"/>
    <col min="14596" max="14596" width="12.5703125" style="247" customWidth="1"/>
    <col min="14597" max="14597" width="13.85546875" style="247" customWidth="1"/>
    <col min="14598" max="14598" width="9.28515625" style="247" customWidth="1"/>
    <col min="14599" max="14599" width="12.140625" style="247" customWidth="1"/>
    <col min="14600" max="14600" width="9.140625" style="247"/>
    <col min="14601" max="14603" width="9.5703125" style="247" customWidth="1"/>
    <col min="14604" max="14604" width="12.28515625" style="247" customWidth="1"/>
    <col min="14605" max="14605" width="11.7109375" style="247" customWidth="1"/>
    <col min="14606" max="14848" width="9.140625" style="247"/>
    <col min="14849" max="14849" width="42.85546875" style="247" customWidth="1"/>
    <col min="14850" max="14850" width="12" style="247" customWidth="1"/>
    <col min="14851" max="14851" width="13.7109375" style="247" customWidth="1"/>
    <col min="14852" max="14852" width="12.5703125" style="247" customWidth="1"/>
    <col min="14853" max="14853" width="13.85546875" style="247" customWidth="1"/>
    <col min="14854" max="14854" width="9.28515625" style="247" customWidth="1"/>
    <col min="14855" max="14855" width="12.140625" style="247" customWidth="1"/>
    <col min="14856" max="14856" width="9.140625" style="247"/>
    <col min="14857" max="14859" width="9.5703125" style="247" customWidth="1"/>
    <col min="14860" max="14860" width="12.28515625" style="247" customWidth="1"/>
    <col min="14861" max="14861" width="11.7109375" style="247" customWidth="1"/>
    <col min="14862" max="15104" width="9.140625" style="247"/>
    <col min="15105" max="15105" width="42.85546875" style="247" customWidth="1"/>
    <col min="15106" max="15106" width="12" style="247" customWidth="1"/>
    <col min="15107" max="15107" width="13.7109375" style="247" customWidth="1"/>
    <col min="15108" max="15108" width="12.5703125" style="247" customWidth="1"/>
    <col min="15109" max="15109" width="13.85546875" style="247" customWidth="1"/>
    <col min="15110" max="15110" width="9.28515625" style="247" customWidth="1"/>
    <col min="15111" max="15111" width="12.140625" style="247" customWidth="1"/>
    <col min="15112" max="15112" width="9.140625" style="247"/>
    <col min="15113" max="15115" width="9.5703125" style="247" customWidth="1"/>
    <col min="15116" max="15116" width="12.28515625" style="247" customWidth="1"/>
    <col min="15117" max="15117" width="11.7109375" style="247" customWidth="1"/>
    <col min="15118" max="15360" width="9.140625" style="247"/>
    <col min="15361" max="15361" width="42.85546875" style="247" customWidth="1"/>
    <col min="15362" max="15362" width="12" style="247" customWidth="1"/>
    <col min="15363" max="15363" width="13.7109375" style="247" customWidth="1"/>
    <col min="15364" max="15364" width="12.5703125" style="247" customWidth="1"/>
    <col min="15365" max="15365" width="13.85546875" style="247" customWidth="1"/>
    <col min="15366" max="15366" width="9.28515625" style="247" customWidth="1"/>
    <col min="15367" max="15367" width="12.140625" style="247" customWidth="1"/>
    <col min="15368" max="15368" width="9.140625" style="247"/>
    <col min="15369" max="15371" width="9.5703125" style="247" customWidth="1"/>
    <col min="15372" max="15372" width="12.28515625" style="247" customWidth="1"/>
    <col min="15373" max="15373" width="11.7109375" style="247" customWidth="1"/>
    <col min="15374" max="15616" width="9.140625" style="247"/>
    <col min="15617" max="15617" width="42.85546875" style="247" customWidth="1"/>
    <col min="15618" max="15618" width="12" style="247" customWidth="1"/>
    <col min="15619" max="15619" width="13.7109375" style="247" customWidth="1"/>
    <col min="15620" max="15620" width="12.5703125" style="247" customWidth="1"/>
    <col min="15621" max="15621" width="13.85546875" style="247" customWidth="1"/>
    <col min="15622" max="15622" width="9.28515625" style="247" customWidth="1"/>
    <col min="15623" max="15623" width="12.140625" style="247" customWidth="1"/>
    <col min="15624" max="15624" width="9.140625" style="247"/>
    <col min="15625" max="15627" width="9.5703125" style="247" customWidth="1"/>
    <col min="15628" max="15628" width="12.28515625" style="247" customWidth="1"/>
    <col min="15629" max="15629" width="11.7109375" style="247" customWidth="1"/>
    <col min="15630" max="15872" width="9.140625" style="247"/>
    <col min="15873" max="15873" width="42.85546875" style="247" customWidth="1"/>
    <col min="15874" max="15874" width="12" style="247" customWidth="1"/>
    <col min="15875" max="15875" width="13.7109375" style="247" customWidth="1"/>
    <col min="15876" max="15876" width="12.5703125" style="247" customWidth="1"/>
    <col min="15877" max="15877" width="13.85546875" style="247" customWidth="1"/>
    <col min="15878" max="15878" width="9.28515625" style="247" customWidth="1"/>
    <col min="15879" max="15879" width="12.140625" style="247" customWidth="1"/>
    <col min="15880" max="15880" width="9.140625" style="247"/>
    <col min="15881" max="15883" width="9.5703125" style="247" customWidth="1"/>
    <col min="15884" max="15884" width="12.28515625" style="247" customWidth="1"/>
    <col min="15885" max="15885" width="11.7109375" style="247" customWidth="1"/>
    <col min="15886" max="16128" width="9.140625" style="247"/>
    <col min="16129" max="16129" width="42.85546875" style="247" customWidth="1"/>
    <col min="16130" max="16130" width="12" style="247" customWidth="1"/>
    <col min="16131" max="16131" width="13.7109375" style="247" customWidth="1"/>
    <col min="16132" max="16132" width="12.5703125" style="247" customWidth="1"/>
    <col min="16133" max="16133" width="13.85546875" style="247" customWidth="1"/>
    <col min="16134" max="16134" width="9.28515625" style="247" customWidth="1"/>
    <col min="16135" max="16135" width="12.140625" style="247" customWidth="1"/>
    <col min="16136" max="16136" width="9.140625" style="247"/>
    <col min="16137" max="16139" width="9.5703125" style="247" customWidth="1"/>
    <col min="16140" max="16140" width="12.28515625" style="247" customWidth="1"/>
    <col min="16141" max="16141" width="11.7109375" style="247" customWidth="1"/>
    <col min="16142" max="16384" width="9.140625" style="247"/>
  </cols>
  <sheetData>
    <row r="1" spans="1:12" x14ac:dyDescent="0.2">
      <c r="A1" s="326" t="s">
        <v>697</v>
      </c>
      <c r="B1" s="326"/>
      <c r="C1" s="326"/>
      <c r="D1" s="326"/>
      <c r="E1" s="326" t="s">
        <v>698</v>
      </c>
    </row>
    <row r="2" spans="1:12" ht="10.5" customHeight="1" x14ac:dyDescent="0.2">
      <c r="A2" s="589" t="s">
        <v>987</v>
      </c>
      <c r="B2" s="589"/>
      <c r="C2" s="589"/>
      <c r="D2" s="589"/>
      <c r="E2" s="589"/>
      <c r="F2" s="248"/>
      <c r="G2" s="248"/>
      <c r="H2" s="248"/>
      <c r="L2" s="264"/>
    </row>
    <row r="3" spans="1:12" x14ac:dyDescent="0.2">
      <c r="A3" s="589" t="s">
        <v>609</v>
      </c>
      <c r="B3" s="589"/>
      <c r="C3" s="589"/>
      <c r="D3" s="589"/>
      <c r="E3" s="589"/>
    </row>
    <row r="4" spans="1:12" x14ac:dyDescent="0.2">
      <c r="E4" s="307" t="s">
        <v>7</v>
      </c>
    </row>
    <row r="5" spans="1:12" ht="14.25" customHeight="1" x14ac:dyDescent="0.2">
      <c r="A5" s="588" t="s">
        <v>49</v>
      </c>
      <c r="B5" s="592" t="s">
        <v>610</v>
      </c>
      <c r="C5" s="593"/>
      <c r="D5" s="594"/>
      <c r="E5" s="595" t="s">
        <v>611</v>
      </c>
    </row>
    <row r="6" spans="1:12" ht="18.75" customHeight="1" x14ac:dyDescent="0.2">
      <c r="A6" s="588"/>
      <c r="B6" s="305" t="s">
        <v>631</v>
      </c>
      <c r="C6" s="305" t="s">
        <v>632</v>
      </c>
      <c r="D6" s="305" t="s">
        <v>633</v>
      </c>
      <c r="E6" s="597"/>
    </row>
    <row r="7" spans="1:12" ht="13.5" customHeight="1" x14ac:dyDescent="0.2">
      <c r="A7" s="252" t="s">
        <v>207</v>
      </c>
      <c r="B7" s="543">
        <f>SUM(B8:B18)</f>
        <v>137746</v>
      </c>
      <c r="C7" s="543">
        <f>SUM(C8:C18)</f>
        <v>390686</v>
      </c>
      <c r="D7" s="543">
        <f>SUM(D8:D18)</f>
        <v>814</v>
      </c>
      <c r="E7" s="543">
        <f>B7+C7+D7</f>
        <v>529246</v>
      </c>
    </row>
    <row r="8" spans="1:12" ht="13.5" customHeight="1" x14ac:dyDescent="0.2">
      <c r="A8" s="308" t="s">
        <v>137</v>
      </c>
      <c r="B8" s="227">
        <v>18685</v>
      </c>
      <c r="C8" s="227">
        <v>250664</v>
      </c>
      <c r="D8" s="227"/>
      <c r="E8" s="543">
        <f t="shared" ref="E8:E51" si="0">B8+C8+D8</f>
        <v>269349</v>
      </c>
    </row>
    <row r="9" spans="1:12" ht="13.5" customHeight="1" x14ac:dyDescent="0.2">
      <c r="A9" s="315" t="s">
        <v>144</v>
      </c>
      <c r="B9" s="227">
        <v>4662</v>
      </c>
      <c r="C9" s="227">
        <v>64083</v>
      </c>
      <c r="D9" s="227"/>
      <c r="E9" s="543">
        <f t="shared" si="0"/>
        <v>68745</v>
      </c>
    </row>
    <row r="10" spans="1:12" x14ac:dyDescent="0.2">
      <c r="A10" s="308" t="s">
        <v>138</v>
      </c>
      <c r="B10" s="227">
        <v>114399</v>
      </c>
      <c r="C10" s="227">
        <v>75939</v>
      </c>
      <c r="D10" s="227">
        <v>814</v>
      </c>
      <c r="E10" s="543">
        <f t="shared" si="0"/>
        <v>191152</v>
      </c>
    </row>
    <row r="11" spans="1:12" ht="13.5" customHeight="1" x14ac:dyDescent="0.2">
      <c r="A11" s="253" t="s">
        <v>139</v>
      </c>
      <c r="B11" s="227"/>
      <c r="C11" s="227"/>
      <c r="D11" s="227"/>
      <c r="E11" s="543">
        <f t="shared" si="0"/>
        <v>0</v>
      </c>
    </row>
    <row r="12" spans="1:12" ht="13.5" customHeight="1" x14ac:dyDescent="0.2">
      <c r="A12" s="308" t="s">
        <v>160</v>
      </c>
      <c r="B12" s="227"/>
      <c r="C12" s="227"/>
      <c r="D12" s="227"/>
      <c r="E12" s="543">
        <f t="shared" si="0"/>
        <v>0</v>
      </c>
    </row>
    <row r="13" spans="1:12" ht="13.5" customHeight="1" x14ac:dyDescent="0.2">
      <c r="A13" s="308" t="s">
        <v>161</v>
      </c>
      <c r="B13" s="227"/>
      <c r="C13" s="227"/>
      <c r="D13" s="227"/>
      <c r="E13" s="543">
        <f t="shared" si="0"/>
        <v>0</v>
      </c>
    </row>
    <row r="14" spans="1:12" ht="13.5" customHeight="1" x14ac:dyDescent="0.2">
      <c r="A14" s="254" t="s">
        <v>154</v>
      </c>
      <c r="B14" s="544"/>
      <c r="C14" s="227"/>
      <c r="D14" s="227"/>
      <c r="E14" s="543">
        <f t="shared" si="0"/>
        <v>0</v>
      </c>
    </row>
    <row r="15" spans="1:12" ht="13.5" customHeight="1" x14ac:dyDescent="0.2">
      <c r="A15" s="255" t="s">
        <v>159</v>
      </c>
      <c r="B15" s="545"/>
      <c r="C15" s="227"/>
      <c r="D15" s="227"/>
      <c r="E15" s="543">
        <f t="shared" si="0"/>
        <v>0</v>
      </c>
    </row>
    <row r="16" spans="1:12" ht="15" customHeight="1" x14ac:dyDescent="0.2">
      <c r="A16" s="253" t="s">
        <v>145</v>
      </c>
      <c r="B16" s="545"/>
      <c r="C16" s="227"/>
      <c r="D16" s="227"/>
      <c r="E16" s="543">
        <f t="shared" si="0"/>
        <v>0</v>
      </c>
    </row>
    <row r="17" spans="1:5" ht="15" customHeight="1" x14ac:dyDescent="0.2">
      <c r="A17" s="253" t="s">
        <v>212</v>
      </c>
      <c r="B17" s="545"/>
      <c r="C17" s="227"/>
      <c r="D17" s="227"/>
      <c r="E17" s="543">
        <f t="shared" si="0"/>
        <v>0</v>
      </c>
    </row>
    <row r="18" spans="1:5" ht="15" customHeight="1" x14ac:dyDescent="0.2">
      <c r="A18" s="253" t="s">
        <v>206</v>
      </c>
      <c r="B18" s="545"/>
      <c r="C18" s="227"/>
      <c r="D18" s="227"/>
      <c r="E18" s="543">
        <f t="shared" si="0"/>
        <v>0</v>
      </c>
    </row>
    <row r="19" spans="1:5" ht="15" customHeight="1" x14ac:dyDescent="0.2">
      <c r="A19" s="265"/>
      <c r="B19" s="545"/>
      <c r="C19" s="227"/>
      <c r="D19" s="227"/>
      <c r="E19" s="543">
        <f t="shared" si="0"/>
        <v>0</v>
      </c>
    </row>
    <row r="20" spans="1:5" ht="13.5" customHeight="1" x14ac:dyDescent="0.2">
      <c r="A20" s="250" t="s">
        <v>208</v>
      </c>
      <c r="B20" s="228"/>
      <c r="C20" s="228"/>
      <c r="D20" s="228"/>
      <c r="E20" s="543">
        <f t="shared" si="0"/>
        <v>0</v>
      </c>
    </row>
    <row r="21" spans="1:5" ht="13.5" customHeight="1" x14ac:dyDescent="0.2">
      <c r="A21" s="308" t="s">
        <v>146</v>
      </c>
      <c r="B21" s="227"/>
      <c r="C21" s="227"/>
      <c r="D21" s="227"/>
      <c r="E21" s="543">
        <f t="shared" si="0"/>
        <v>0</v>
      </c>
    </row>
    <row r="22" spans="1:5" ht="15.75" customHeight="1" x14ac:dyDescent="0.2">
      <c r="A22" s="308" t="s">
        <v>147</v>
      </c>
      <c r="B22" s="227"/>
      <c r="C22" s="227"/>
      <c r="D22" s="227"/>
      <c r="E22" s="543">
        <f t="shared" si="0"/>
        <v>0</v>
      </c>
    </row>
    <row r="23" spans="1:5" ht="13.5" customHeight="1" x14ac:dyDescent="0.2">
      <c r="A23" s="308" t="s">
        <v>162</v>
      </c>
      <c r="B23" s="227"/>
      <c r="C23" s="227"/>
      <c r="D23" s="227"/>
      <c r="E23" s="543">
        <f t="shared" si="0"/>
        <v>0</v>
      </c>
    </row>
    <row r="24" spans="1:5" ht="13.5" customHeight="1" x14ac:dyDescent="0.2">
      <c r="A24" s="308" t="s">
        <v>149</v>
      </c>
      <c r="B24" s="227"/>
      <c r="C24" s="227"/>
      <c r="D24" s="227"/>
      <c r="E24" s="543">
        <f t="shared" si="0"/>
        <v>0</v>
      </c>
    </row>
    <row r="25" spans="1:5" ht="13.5" customHeight="1" x14ac:dyDescent="0.2">
      <c r="A25" s="254" t="s">
        <v>141</v>
      </c>
      <c r="B25" s="545"/>
      <c r="C25" s="227"/>
      <c r="D25" s="227"/>
      <c r="E25" s="543">
        <f t="shared" si="0"/>
        <v>0</v>
      </c>
    </row>
    <row r="26" spans="1:5" ht="13.5" customHeight="1" x14ac:dyDescent="0.2">
      <c r="A26" s="315" t="s">
        <v>150</v>
      </c>
      <c r="B26" s="545"/>
      <c r="C26" s="227"/>
      <c r="D26" s="227"/>
      <c r="E26" s="543">
        <f t="shared" si="0"/>
        <v>0</v>
      </c>
    </row>
    <row r="27" spans="1:5" ht="13.5" customHeight="1" x14ac:dyDescent="0.2">
      <c r="A27" s="254" t="s">
        <v>151</v>
      </c>
      <c r="B27" s="545"/>
      <c r="C27" s="227"/>
      <c r="D27" s="227"/>
      <c r="E27" s="543">
        <f t="shared" si="0"/>
        <v>0</v>
      </c>
    </row>
    <row r="28" spans="1:5" ht="13.5" customHeight="1" x14ac:dyDescent="0.2">
      <c r="A28" s="257"/>
      <c r="B28" s="545"/>
      <c r="C28" s="227"/>
      <c r="D28" s="227"/>
      <c r="E28" s="543">
        <f t="shared" si="0"/>
        <v>0</v>
      </c>
    </row>
    <row r="29" spans="1:5" ht="13.5" customHeight="1" x14ac:dyDescent="0.2">
      <c r="A29" s="258" t="s">
        <v>196</v>
      </c>
      <c r="B29" s="228"/>
      <c r="C29" s="228"/>
      <c r="D29" s="228"/>
      <c r="E29" s="543">
        <f t="shared" si="0"/>
        <v>0</v>
      </c>
    </row>
    <row r="30" spans="1:5" ht="13.5" customHeight="1" x14ac:dyDescent="0.2">
      <c r="A30" s="256" t="s">
        <v>142</v>
      </c>
      <c r="B30" s="227"/>
      <c r="C30" s="227"/>
      <c r="D30" s="227"/>
      <c r="E30" s="543">
        <f t="shared" si="0"/>
        <v>0</v>
      </c>
    </row>
    <row r="31" spans="1:5" ht="13.5" customHeight="1" x14ac:dyDescent="0.2">
      <c r="A31" s="256" t="s">
        <v>143</v>
      </c>
      <c r="B31" s="227"/>
      <c r="C31" s="227"/>
      <c r="D31" s="227"/>
      <c r="E31" s="543">
        <f t="shared" si="0"/>
        <v>0</v>
      </c>
    </row>
    <row r="32" spans="1:5" x14ac:dyDescent="0.2">
      <c r="A32" s="259"/>
      <c r="B32" s="227"/>
      <c r="C32" s="227"/>
      <c r="D32" s="227"/>
      <c r="E32" s="543">
        <f t="shared" si="0"/>
        <v>0</v>
      </c>
    </row>
    <row r="33" spans="1:5" x14ac:dyDescent="0.2">
      <c r="A33" s="250" t="s">
        <v>209</v>
      </c>
      <c r="B33" s="228"/>
      <c r="C33" s="228"/>
      <c r="D33" s="228"/>
      <c r="E33" s="543">
        <f t="shared" si="0"/>
        <v>0</v>
      </c>
    </row>
    <row r="34" spans="1:5" x14ac:dyDescent="0.2">
      <c r="A34" s="318" t="s">
        <v>165</v>
      </c>
      <c r="B34" s="227"/>
      <c r="C34" s="227"/>
      <c r="D34" s="227"/>
      <c r="E34" s="543">
        <f t="shared" si="0"/>
        <v>0</v>
      </c>
    </row>
    <row r="35" spans="1:5" x14ac:dyDescent="0.2">
      <c r="A35" s="318" t="s">
        <v>166</v>
      </c>
      <c r="B35" s="228"/>
      <c r="C35" s="227"/>
      <c r="D35" s="227"/>
      <c r="E35" s="543">
        <f t="shared" si="0"/>
        <v>0</v>
      </c>
    </row>
    <row r="36" spans="1:5" x14ac:dyDescent="0.2">
      <c r="A36" s="320"/>
      <c r="B36" s="546"/>
      <c r="C36" s="547"/>
      <c r="D36" s="547"/>
      <c r="E36" s="543">
        <f t="shared" si="0"/>
        <v>0</v>
      </c>
    </row>
    <row r="37" spans="1:5" x14ac:dyDescent="0.2">
      <c r="A37" s="251" t="s">
        <v>211</v>
      </c>
      <c r="B37" s="538">
        <f>B7+B20+B29+B33</f>
        <v>137746</v>
      </c>
      <c r="C37" s="538">
        <f>C7+C20+C29+C33</f>
        <v>390686</v>
      </c>
      <c r="D37" s="538">
        <f>D7+D20+D29+D33</f>
        <v>814</v>
      </c>
      <c r="E37" s="543">
        <f t="shared" si="0"/>
        <v>529246</v>
      </c>
    </row>
    <row r="38" spans="1:5" ht="14.25" customHeight="1" x14ac:dyDescent="0.2">
      <c r="A38" s="249"/>
      <c r="B38" s="538"/>
      <c r="C38" s="227"/>
      <c r="D38" s="227"/>
      <c r="E38" s="543">
        <f t="shared" si="0"/>
        <v>0</v>
      </c>
    </row>
    <row r="39" spans="1:5" ht="13.5" customHeight="1" x14ac:dyDescent="0.2">
      <c r="A39" s="251" t="s">
        <v>213</v>
      </c>
      <c r="B39" s="538"/>
      <c r="C39" s="538"/>
      <c r="D39" s="538"/>
      <c r="E39" s="543">
        <f t="shared" si="0"/>
        <v>0</v>
      </c>
    </row>
    <row r="40" spans="1:5" ht="13.5" customHeight="1" x14ac:dyDescent="0.2">
      <c r="A40" s="249" t="s">
        <v>250</v>
      </c>
      <c r="B40" s="538"/>
      <c r="C40" s="227"/>
      <c r="D40" s="227"/>
      <c r="E40" s="543">
        <f t="shared" si="0"/>
        <v>0</v>
      </c>
    </row>
    <row r="41" spans="1:5" ht="13.5" customHeight="1" x14ac:dyDescent="0.2">
      <c r="A41" s="249" t="s">
        <v>242</v>
      </c>
      <c r="B41" s="538"/>
      <c r="C41" s="227"/>
      <c r="D41" s="227"/>
      <c r="E41" s="543">
        <f t="shared" si="0"/>
        <v>0</v>
      </c>
    </row>
    <row r="42" spans="1:5" ht="13.5" customHeight="1" x14ac:dyDescent="0.2">
      <c r="A42" s="249" t="s">
        <v>243</v>
      </c>
      <c r="B42" s="538"/>
      <c r="C42" s="227"/>
      <c r="D42" s="227"/>
      <c r="E42" s="543">
        <f t="shared" si="0"/>
        <v>0</v>
      </c>
    </row>
    <row r="43" spans="1:5" ht="13.5" customHeight="1" x14ac:dyDescent="0.2">
      <c r="A43" s="318" t="s">
        <v>222</v>
      </c>
      <c r="B43" s="228"/>
      <c r="C43" s="227"/>
      <c r="D43" s="227"/>
      <c r="E43" s="543">
        <f t="shared" si="0"/>
        <v>0</v>
      </c>
    </row>
    <row r="44" spans="1:5" ht="13.5" customHeight="1" x14ac:dyDescent="0.2">
      <c r="A44" s="260" t="s">
        <v>249</v>
      </c>
      <c r="B44" s="539"/>
      <c r="C44" s="227"/>
      <c r="D44" s="227"/>
      <c r="E44" s="543">
        <f t="shared" si="0"/>
        <v>0</v>
      </c>
    </row>
    <row r="45" spans="1:5" ht="13.5" customHeight="1" x14ac:dyDescent="0.2">
      <c r="A45" s="260" t="s">
        <v>63</v>
      </c>
      <c r="B45" s="545"/>
      <c r="C45" s="227"/>
      <c r="D45" s="227"/>
      <c r="E45" s="543">
        <f t="shared" si="0"/>
        <v>0</v>
      </c>
    </row>
    <row r="46" spans="1:5" ht="13.5" customHeight="1" x14ac:dyDescent="0.2">
      <c r="A46" s="318" t="s">
        <v>244</v>
      </c>
      <c r="B46" s="227"/>
      <c r="C46" s="227"/>
      <c r="D46" s="227"/>
      <c r="E46" s="543">
        <f t="shared" si="0"/>
        <v>0</v>
      </c>
    </row>
    <row r="47" spans="1:5" ht="13.5" customHeight="1" x14ac:dyDescent="0.2">
      <c r="A47" s="318" t="s">
        <v>245</v>
      </c>
      <c r="B47" s="227"/>
      <c r="C47" s="227"/>
      <c r="D47" s="227"/>
      <c r="E47" s="543">
        <f t="shared" si="0"/>
        <v>0</v>
      </c>
    </row>
    <row r="48" spans="1:5" ht="13.5" customHeight="1" x14ac:dyDescent="0.2">
      <c r="A48" s="318" t="s">
        <v>64</v>
      </c>
      <c r="B48" s="227"/>
      <c r="C48" s="227"/>
      <c r="D48" s="227"/>
      <c r="E48" s="543">
        <f t="shared" si="0"/>
        <v>0</v>
      </c>
    </row>
    <row r="49" spans="1:5" x14ac:dyDescent="0.2">
      <c r="A49" s="318" t="s">
        <v>246</v>
      </c>
      <c r="B49" s="227"/>
      <c r="C49" s="227"/>
      <c r="D49" s="227"/>
      <c r="E49" s="543">
        <f t="shared" si="0"/>
        <v>0</v>
      </c>
    </row>
    <row r="50" spans="1:5" ht="13.5" customHeight="1" x14ac:dyDescent="0.2">
      <c r="A50" s="318" t="s">
        <v>247</v>
      </c>
      <c r="B50" s="227"/>
      <c r="C50" s="227"/>
      <c r="D50" s="227"/>
      <c r="E50" s="543">
        <f t="shared" si="0"/>
        <v>0</v>
      </c>
    </row>
    <row r="51" spans="1:5" ht="13.5" customHeight="1" x14ac:dyDescent="0.2">
      <c r="A51" s="261" t="s">
        <v>214</v>
      </c>
      <c r="B51" s="538">
        <f>B37+B39</f>
        <v>137746</v>
      </c>
      <c r="C51" s="538">
        <f>C37+C39</f>
        <v>390686</v>
      </c>
      <c r="D51" s="538">
        <f>D37+D39</f>
        <v>814</v>
      </c>
      <c r="E51" s="543">
        <f t="shared" si="0"/>
        <v>529246</v>
      </c>
    </row>
  </sheetData>
  <mergeCells count="5">
    <mergeCell ref="E5:E6"/>
    <mergeCell ref="A3:E3"/>
    <mergeCell ref="A5:A6"/>
    <mergeCell ref="B5:D5"/>
    <mergeCell ref="A2:E2"/>
  </mergeCells>
  <pageMargins left="0.25" right="0.25" top="0.75" bottom="0.75" header="0.3" footer="0.3"/>
  <pageSetup paperSize="9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opLeftCell="A34" workbookViewId="0">
      <selection activeCell="K10" sqref="K10"/>
    </sheetView>
  </sheetViews>
  <sheetFormatPr defaultRowHeight="12.75" x14ac:dyDescent="0.2"/>
  <cols>
    <col min="1" max="1" width="40.85546875" style="247" bestFit="1" customWidth="1"/>
    <col min="2" max="7" width="7.5703125" style="247" bestFit="1" customWidth="1"/>
    <col min="8" max="8" width="14" style="247" customWidth="1"/>
    <col min="9" max="9" width="9.28515625" style="247" customWidth="1"/>
    <col min="10" max="10" width="12.140625" style="247" customWidth="1"/>
    <col min="11" max="11" width="9.140625" style="247"/>
    <col min="12" max="14" width="9.5703125" style="247" customWidth="1"/>
    <col min="15" max="15" width="12.28515625" style="247" customWidth="1"/>
    <col min="16" max="16" width="11.7109375" style="247" customWidth="1"/>
    <col min="17" max="256" width="9.140625" style="247"/>
    <col min="257" max="257" width="42.85546875" style="247" customWidth="1"/>
    <col min="258" max="261" width="12" style="247" customWidth="1"/>
    <col min="262" max="262" width="13.7109375" style="247" customWidth="1"/>
    <col min="263" max="263" width="12.5703125" style="247" customWidth="1"/>
    <col min="264" max="264" width="13.85546875" style="247" customWidth="1"/>
    <col min="265" max="265" width="9.28515625" style="247" customWidth="1"/>
    <col min="266" max="266" width="12.140625" style="247" customWidth="1"/>
    <col min="267" max="267" width="9.140625" style="247"/>
    <col min="268" max="270" width="9.5703125" style="247" customWidth="1"/>
    <col min="271" max="271" width="12.28515625" style="247" customWidth="1"/>
    <col min="272" max="272" width="11.7109375" style="247" customWidth="1"/>
    <col min="273" max="512" width="9.140625" style="247"/>
    <col min="513" max="513" width="42.85546875" style="247" customWidth="1"/>
    <col min="514" max="517" width="12" style="247" customWidth="1"/>
    <col min="518" max="518" width="13.7109375" style="247" customWidth="1"/>
    <col min="519" max="519" width="12.5703125" style="247" customWidth="1"/>
    <col min="520" max="520" width="13.85546875" style="247" customWidth="1"/>
    <col min="521" max="521" width="9.28515625" style="247" customWidth="1"/>
    <col min="522" max="522" width="12.140625" style="247" customWidth="1"/>
    <col min="523" max="523" width="9.140625" style="247"/>
    <col min="524" max="526" width="9.5703125" style="247" customWidth="1"/>
    <col min="527" max="527" width="12.28515625" style="247" customWidth="1"/>
    <col min="528" max="528" width="11.7109375" style="247" customWidth="1"/>
    <col min="529" max="768" width="9.140625" style="247"/>
    <col min="769" max="769" width="42.85546875" style="247" customWidth="1"/>
    <col min="770" max="773" width="12" style="247" customWidth="1"/>
    <col min="774" max="774" width="13.7109375" style="247" customWidth="1"/>
    <col min="775" max="775" width="12.5703125" style="247" customWidth="1"/>
    <col min="776" max="776" width="13.85546875" style="247" customWidth="1"/>
    <col min="777" max="777" width="9.28515625" style="247" customWidth="1"/>
    <col min="778" max="778" width="12.140625" style="247" customWidth="1"/>
    <col min="779" max="779" width="9.140625" style="247"/>
    <col min="780" max="782" width="9.5703125" style="247" customWidth="1"/>
    <col min="783" max="783" width="12.28515625" style="247" customWidth="1"/>
    <col min="784" max="784" width="11.7109375" style="247" customWidth="1"/>
    <col min="785" max="1024" width="9.140625" style="247"/>
    <col min="1025" max="1025" width="42.85546875" style="247" customWidth="1"/>
    <col min="1026" max="1029" width="12" style="247" customWidth="1"/>
    <col min="1030" max="1030" width="13.7109375" style="247" customWidth="1"/>
    <col min="1031" max="1031" width="12.5703125" style="247" customWidth="1"/>
    <col min="1032" max="1032" width="13.85546875" style="247" customWidth="1"/>
    <col min="1033" max="1033" width="9.28515625" style="247" customWidth="1"/>
    <col min="1034" max="1034" width="12.140625" style="247" customWidth="1"/>
    <col min="1035" max="1035" width="9.140625" style="247"/>
    <col min="1036" max="1038" width="9.5703125" style="247" customWidth="1"/>
    <col min="1039" max="1039" width="12.28515625" style="247" customWidth="1"/>
    <col min="1040" max="1040" width="11.7109375" style="247" customWidth="1"/>
    <col min="1041" max="1280" width="9.140625" style="247"/>
    <col min="1281" max="1281" width="42.85546875" style="247" customWidth="1"/>
    <col min="1282" max="1285" width="12" style="247" customWidth="1"/>
    <col min="1286" max="1286" width="13.7109375" style="247" customWidth="1"/>
    <col min="1287" max="1287" width="12.5703125" style="247" customWidth="1"/>
    <col min="1288" max="1288" width="13.85546875" style="247" customWidth="1"/>
    <col min="1289" max="1289" width="9.28515625" style="247" customWidth="1"/>
    <col min="1290" max="1290" width="12.140625" style="247" customWidth="1"/>
    <col min="1291" max="1291" width="9.140625" style="247"/>
    <col min="1292" max="1294" width="9.5703125" style="247" customWidth="1"/>
    <col min="1295" max="1295" width="12.28515625" style="247" customWidth="1"/>
    <col min="1296" max="1296" width="11.7109375" style="247" customWidth="1"/>
    <col min="1297" max="1536" width="9.140625" style="247"/>
    <col min="1537" max="1537" width="42.85546875" style="247" customWidth="1"/>
    <col min="1538" max="1541" width="12" style="247" customWidth="1"/>
    <col min="1542" max="1542" width="13.7109375" style="247" customWidth="1"/>
    <col min="1543" max="1543" width="12.5703125" style="247" customWidth="1"/>
    <col min="1544" max="1544" width="13.85546875" style="247" customWidth="1"/>
    <col min="1545" max="1545" width="9.28515625" style="247" customWidth="1"/>
    <col min="1546" max="1546" width="12.140625" style="247" customWidth="1"/>
    <col min="1547" max="1547" width="9.140625" style="247"/>
    <col min="1548" max="1550" width="9.5703125" style="247" customWidth="1"/>
    <col min="1551" max="1551" width="12.28515625" style="247" customWidth="1"/>
    <col min="1552" max="1552" width="11.7109375" style="247" customWidth="1"/>
    <col min="1553" max="1792" width="9.140625" style="247"/>
    <col min="1793" max="1793" width="42.85546875" style="247" customWidth="1"/>
    <col min="1794" max="1797" width="12" style="247" customWidth="1"/>
    <col min="1798" max="1798" width="13.7109375" style="247" customWidth="1"/>
    <col min="1799" max="1799" width="12.5703125" style="247" customWidth="1"/>
    <col min="1800" max="1800" width="13.85546875" style="247" customWidth="1"/>
    <col min="1801" max="1801" width="9.28515625" style="247" customWidth="1"/>
    <col min="1802" max="1802" width="12.140625" style="247" customWidth="1"/>
    <col min="1803" max="1803" width="9.140625" style="247"/>
    <col min="1804" max="1806" width="9.5703125" style="247" customWidth="1"/>
    <col min="1807" max="1807" width="12.28515625" style="247" customWidth="1"/>
    <col min="1808" max="1808" width="11.7109375" style="247" customWidth="1"/>
    <col min="1809" max="2048" width="9.140625" style="247"/>
    <col min="2049" max="2049" width="42.85546875" style="247" customWidth="1"/>
    <col min="2050" max="2053" width="12" style="247" customWidth="1"/>
    <col min="2054" max="2054" width="13.7109375" style="247" customWidth="1"/>
    <col min="2055" max="2055" width="12.5703125" style="247" customWidth="1"/>
    <col min="2056" max="2056" width="13.85546875" style="247" customWidth="1"/>
    <col min="2057" max="2057" width="9.28515625" style="247" customWidth="1"/>
    <col min="2058" max="2058" width="12.140625" style="247" customWidth="1"/>
    <col min="2059" max="2059" width="9.140625" style="247"/>
    <col min="2060" max="2062" width="9.5703125" style="247" customWidth="1"/>
    <col min="2063" max="2063" width="12.28515625" style="247" customWidth="1"/>
    <col min="2064" max="2064" width="11.7109375" style="247" customWidth="1"/>
    <col min="2065" max="2304" width="9.140625" style="247"/>
    <col min="2305" max="2305" width="42.85546875" style="247" customWidth="1"/>
    <col min="2306" max="2309" width="12" style="247" customWidth="1"/>
    <col min="2310" max="2310" width="13.7109375" style="247" customWidth="1"/>
    <col min="2311" max="2311" width="12.5703125" style="247" customWidth="1"/>
    <col min="2312" max="2312" width="13.85546875" style="247" customWidth="1"/>
    <col min="2313" max="2313" width="9.28515625" style="247" customWidth="1"/>
    <col min="2314" max="2314" width="12.140625" style="247" customWidth="1"/>
    <col min="2315" max="2315" width="9.140625" style="247"/>
    <col min="2316" max="2318" width="9.5703125" style="247" customWidth="1"/>
    <col min="2319" max="2319" width="12.28515625" style="247" customWidth="1"/>
    <col min="2320" max="2320" width="11.7109375" style="247" customWidth="1"/>
    <col min="2321" max="2560" width="9.140625" style="247"/>
    <col min="2561" max="2561" width="42.85546875" style="247" customWidth="1"/>
    <col min="2562" max="2565" width="12" style="247" customWidth="1"/>
    <col min="2566" max="2566" width="13.7109375" style="247" customWidth="1"/>
    <col min="2567" max="2567" width="12.5703125" style="247" customWidth="1"/>
    <col min="2568" max="2568" width="13.85546875" style="247" customWidth="1"/>
    <col min="2569" max="2569" width="9.28515625" style="247" customWidth="1"/>
    <col min="2570" max="2570" width="12.140625" style="247" customWidth="1"/>
    <col min="2571" max="2571" width="9.140625" style="247"/>
    <col min="2572" max="2574" width="9.5703125" style="247" customWidth="1"/>
    <col min="2575" max="2575" width="12.28515625" style="247" customWidth="1"/>
    <col min="2576" max="2576" width="11.7109375" style="247" customWidth="1"/>
    <col min="2577" max="2816" width="9.140625" style="247"/>
    <col min="2817" max="2817" width="42.85546875" style="247" customWidth="1"/>
    <col min="2818" max="2821" width="12" style="247" customWidth="1"/>
    <col min="2822" max="2822" width="13.7109375" style="247" customWidth="1"/>
    <col min="2823" max="2823" width="12.5703125" style="247" customWidth="1"/>
    <col min="2824" max="2824" width="13.85546875" style="247" customWidth="1"/>
    <col min="2825" max="2825" width="9.28515625" style="247" customWidth="1"/>
    <col min="2826" max="2826" width="12.140625" style="247" customWidth="1"/>
    <col min="2827" max="2827" width="9.140625" style="247"/>
    <col min="2828" max="2830" width="9.5703125" style="247" customWidth="1"/>
    <col min="2831" max="2831" width="12.28515625" style="247" customWidth="1"/>
    <col min="2832" max="2832" width="11.7109375" style="247" customWidth="1"/>
    <col min="2833" max="3072" width="9.140625" style="247"/>
    <col min="3073" max="3073" width="42.85546875" style="247" customWidth="1"/>
    <col min="3074" max="3077" width="12" style="247" customWidth="1"/>
    <col min="3078" max="3078" width="13.7109375" style="247" customWidth="1"/>
    <col min="3079" max="3079" width="12.5703125" style="247" customWidth="1"/>
    <col min="3080" max="3080" width="13.85546875" style="247" customWidth="1"/>
    <col min="3081" max="3081" width="9.28515625" style="247" customWidth="1"/>
    <col min="3082" max="3082" width="12.140625" style="247" customWidth="1"/>
    <col min="3083" max="3083" width="9.140625" style="247"/>
    <col min="3084" max="3086" width="9.5703125" style="247" customWidth="1"/>
    <col min="3087" max="3087" width="12.28515625" style="247" customWidth="1"/>
    <col min="3088" max="3088" width="11.7109375" style="247" customWidth="1"/>
    <col min="3089" max="3328" width="9.140625" style="247"/>
    <col min="3329" max="3329" width="42.85546875" style="247" customWidth="1"/>
    <col min="3330" max="3333" width="12" style="247" customWidth="1"/>
    <col min="3334" max="3334" width="13.7109375" style="247" customWidth="1"/>
    <col min="3335" max="3335" width="12.5703125" style="247" customWidth="1"/>
    <col min="3336" max="3336" width="13.85546875" style="247" customWidth="1"/>
    <col min="3337" max="3337" width="9.28515625" style="247" customWidth="1"/>
    <col min="3338" max="3338" width="12.140625" style="247" customWidth="1"/>
    <col min="3339" max="3339" width="9.140625" style="247"/>
    <col min="3340" max="3342" width="9.5703125" style="247" customWidth="1"/>
    <col min="3343" max="3343" width="12.28515625" style="247" customWidth="1"/>
    <col min="3344" max="3344" width="11.7109375" style="247" customWidth="1"/>
    <col min="3345" max="3584" width="9.140625" style="247"/>
    <col min="3585" max="3585" width="42.85546875" style="247" customWidth="1"/>
    <col min="3586" max="3589" width="12" style="247" customWidth="1"/>
    <col min="3590" max="3590" width="13.7109375" style="247" customWidth="1"/>
    <col min="3591" max="3591" width="12.5703125" style="247" customWidth="1"/>
    <col min="3592" max="3592" width="13.85546875" style="247" customWidth="1"/>
    <col min="3593" max="3593" width="9.28515625" style="247" customWidth="1"/>
    <col min="3594" max="3594" width="12.140625" style="247" customWidth="1"/>
    <col min="3595" max="3595" width="9.140625" style="247"/>
    <col min="3596" max="3598" width="9.5703125" style="247" customWidth="1"/>
    <col min="3599" max="3599" width="12.28515625" style="247" customWidth="1"/>
    <col min="3600" max="3600" width="11.7109375" style="247" customWidth="1"/>
    <col min="3601" max="3840" width="9.140625" style="247"/>
    <col min="3841" max="3841" width="42.85546875" style="247" customWidth="1"/>
    <col min="3842" max="3845" width="12" style="247" customWidth="1"/>
    <col min="3846" max="3846" width="13.7109375" style="247" customWidth="1"/>
    <col min="3847" max="3847" width="12.5703125" style="247" customWidth="1"/>
    <col min="3848" max="3848" width="13.85546875" style="247" customWidth="1"/>
    <col min="3849" max="3849" width="9.28515625" style="247" customWidth="1"/>
    <col min="3850" max="3850" width="12.140625" style="247" customWidth="1"/>
    <col min="3851" max="3851" width="9.140625" style="247"/>
    <col min="3852" max="3854" width="9.5703125" style="247" customWidth="1"/>
    <col min="3855" max="3855" width="12.28515625" style="247" customWidth="1"/>
    <col min="3856" max="3856" width="11.7109375" style="247" customWidth="1"/>
    <col min="3857" max="4096" width="9.140625" style="247"/>
    <col min="4097" max="4097" width="42.85546875" style="247" customWidth="1"/>
    <col min="4098" max="4101" width="12" style="247" customWidth="1"/>
    <col min="4102" max="4102" width="13.7109375" style="247" customWidth="1"/>
    <col min="4103" max="4103" width="12.5703125" style="247" customWidth="1"/>
    <col min="4104" max="4104" width="13.85546875" style="247" customWidth="1"/>
    <col min="4105" max="4105" width="9.28515625" style="247" customWidth="1"/>
    <col min="4106" max="4106" width="12.140625" style="247" customWidth="1"/>
    <col min="4107" max="4107" width="9.140625" style="247"/>
    <col min="4108" max="4110" width="9.5703125" style="247" customWidth="1"/>
    <col min="4111" max="4111" width="12.28515625" style="247" customWidth="1"/>
    <col min="4112" max="4112" width="11.7109375" style="247" customWidth="1"/>
    <col min="4113" max="4352" width="9.140625" style="247"/>
    <col min="4353" max="4353" width="42.85546875" style="247" customWidth="1"/>
    <col min="4354" max="4357" width="12" style="247" customWidth="1"/>
    <col min="4358" max="4358" width="13.7109375" style="247" customWidth="1"/>
    <col min="4359" max="4359" width="12.5703125" style="247" customWidth="1"/>
    <col min="4360" max="4360" width="13.85546875" style="247" customWidth="1"/>
    <col min="4361" max="4361" width="9.28515625" style="247" customWidth="1"/>
    <col min="4362" max="4362" width="12.140625" style="247" customWidth="1"/>
    <col min="4363" max="4363" width="9.140625" style="247"/>
    <col min="4364" max="4366" width="9.5703125" style="247" customWidth="1"/>
    <col min="4367" max="4367" width="12.28515625" style="247" customWidth="1"/>
    <col min="4368" max="4368" width="11.7109375" style="247" customWidth="1"/>
    <col min="4369" max="4608" width="9.140625" style="247"/>
    <col min="4609" max="4609" width="42.85546875" style="247" customWidth="1"/>
    <col min="4610" max="4613" width="12" style="247" customWidth="1"/>
    <col min="4614" max="4614" width="13.7109375" style="247" customWidth="1"/>
    <col min="4615" max="4615" width="12.5703125" style="247" customWidth="1"/>
    <col min="4616" max="4616" width="13.85546875" style="247" customWidth="1"/>
    <col min="4617" max="4617" width="9.28515625" style="247" customWidth="1"/>
    <col min="4618" max="4618" width="12.140625" style="247" customWidth="1"/>
    <col min="4619" max="4619" width="9.140625" style="247"/>
    <col min="4620" max="4622" width="9.5703125" style="247" customWidth="1"/>
    <col min="4623" max="4623" width="12.28515625" style="247" customWidth="1"/>
    <col min="4624" max="4624" width="11.7109375" style="247" customWidth="1"/>
    <col min="4625" max="4864" width="9.140625" style="247"/>
    <col min="4865" max="4865" width="42.85546875" style="247" customWidth="1"/>
    <col min="4866" max="4869" width="12" style="247" customWidth="1"/>
    <col min="4870" max="4870" width="13.7109375" style="247" customWidth="1"/>
    <col min="4871" max="4871" width="12.5703125" style="247" customWidth="1"/>
    <col min="4872" max="4872" width="13.85546875" style="247" customWidth="1"/>
    <col min="4873" max="4873" width="9.28515625" style="247" customWidth="1"/>
    <col min="4874" max="4874" width="12.140625" style="247" customWidth="1"/>
    <col min="4875" max="4875" width="9.140625" style="247"/>
    <col min="4876" max="4878" width="9.5703125" style="247" customWidth="1"/>
    <col min="4879" max="4879" width="12.28515625" style="247" customWidth="1"/>
    <col min="4880" max="4880" width="11.7109375" style="247" customWidth="1"/>
    <col min="4881" max="5120" width="9.140625" style="247"/>
    <col min="5121" max="5121" width="42.85546875" style="247" customWidth="1"/>
    <col min="5122" max="5125" width="12" style="247" customWidth="1"/>
    <col min="5126" max="5126" width="13.7109375" style="247" customWidth="1"/>
    <col min="5127" max="5127" width="12.5703125" style="247" customWidth="1"/>
    <col min="5128" max="5128" width="13.85546875" style="247" customWidth="1"/>
    <col min="5129" max="5129" width="9.28515625" style="247" customWidth="1"/>
    <col min="5130" max="5130" width="12.140625" style="247" customWidth="1"/>
    <col min="5131" max="5131" width="9.140625" style="247"/>
    <col min="5132" max="5134" width="9.5703125" style="247" customWidth="1"/>
    <col min="5135" max="5135" width="12.28515625" style="247" customWidth="1"/>
    <col min="5136" max="5136" width="11.7109375" style="247" customWidth="1"/>
    <col min="5137" max="5376" width="9.140625" style="247"/>
    <col min="5377" max="5377" width="42.85546875" style="247" customWidth="1"/>
    <col min="5378" max="5381" width="12" style="247" customWidth="1"/>
    <col min="5382" max="5382" width="13.7109375" style="247" customWidth="1"/>
    <col min="5383" max="5383" width="12.5703125" style="247" customWidth="1"/>
    <col min="5384" max="5384" width="13.85546875" style="247" customWidth="1"/>
    <col min="5385" max="5385" width="9.28515625" style="247" customWidth="1"/>
    <col min="5386" max="5386" width="12.140625" style="247" customWidth="1"/>
    <col min="5387" max="5387" width="9.140625" style="247"/>
    <col min="5388" max="5390" width="9.5703125" style="247" customWidth="1"/>
    <col min="5391" max="5391" width="12.28515625" style="247" customWidth="1"/>
    <col min="5392" max="5392" width="11.7109375" style="247" customWidth="1"/>
    <col min="5393" max="5632" width="9.140625" style="247"/>
    <col min="5633" max="5633" width="42.85546875" style="247" customWidth="1"/>
    <col min="5634" max="5637" width="12" style="247" customWidth="1"/>
    <col min="5638" max="5638" width="13.7109375" style="247" customWidth="1"/>
    <col min="5639" max="5639" width="12.5703125" style="247" customWidth="1"/>
    <col min="5640" max="5640" width="13.85546875" style="247" customWidth="1"/>
    <col min="5641" max="5641" width="9.28515625" style="247" customWidth="1"/>
    <col min="5642" max="5642" width="12.140625" style="247" customWidth="1"/>
    <col min="5643" max="5643" width="9.140625" style="247"/>
    <col min="5644" max="5646" width="9.5703125" style="247" customWidth="1"/>
    <col min="5647" max="5647" width="12.28515625" style="247" customWidth="1"/>
    <col min="5648" max="5648" width="11.7109375" style="247" customWidth="1"/>
    <col min="5649" max="5888" width="9.140625" style="247"/>
    <col min="5889" max="5889" width="42.85546875" style="247" customWidth="1"/>
    <col min="5890" max="5893" width="12" style="247" customWidth="1"/>
    <col min="5894" max="5894" width="13.7109375" style="247" customWidth="1"/>
    <col min="5895" max="5895" width="12.5703125" style="247" customWidth="1"/>
    <col min="5896" max="5896" width="13.85546875" style="247" customWidth="1"/>
    <col min="5897" max="5897" width="9.28515625" style="247" customWidth="1"/>
    <col min="5898" max="5898" width="12.140625" style="247" customWidth="1"/>
    <col min="5899" max="5899" width="9.140625" style="247"/>
    <col min="5900" max="5902" width="9.5703125" style="247" customWidth="1"/>
    <col min="5903" max="5903" width="12.28515625" style="247" customWidth="1"/>
    <col min="5904" max="5904" width="11.7109375" style="247" customWidth="1"/>
    <col min="5905" max="6144" width="9.140625" style="247"/>
    <col min="6145" max="6145" width="42.85546875" style="247" customWidth="1"/>
    <col min="6146" max="6149" width="12" style="247" customWidth="1"/>
    <col min="6150" max="6150" width="13.7109375" style="247" customWidth="1"/>
    <col min="6151" max="6151" width="12.5703125" style="247" customWidth="1"/>
    <col min="6152" max="6152" width="13.85546875" style="247" customWidth="1"/>
    <col min="6153" max="6153" width="9.28515625" style="247" customWidth="1"/>
    <col min="6154" max="6154" width="12.140625" style="247" customWidth="1"/>
    <col min="6155" max="6155" width="9.140625" style="247"/>
    <col min="6156" max="6158" width="9.5703125" style="247" customWidth="1"/>
    <col min="6159" max="6159" width="12.28515625" style="247" customWidth="1"/>
    <col min="6160" max="6160" width="11.7109375" style="247" customWidth="1"/>
    <col min="6161" max="6400" width="9.140625" style="247"/>
    <col min="6401" max="6401" width="42.85546875" style="247" customWidth="1"/>
    <col min="6402" max="6405" width="12" style="247" customWidth="1"/>
    <col min="6406" max="6406" width="13.7109375" style="247" customWidth="1"/>
    <col min="6407" max="6407" width="12.5703125" style="247" customWidth="1"/>
    <col min="6408" max="6408" width="13.85546875" style="247" customWidth="1"/>
    <col min="6409" max="6409" width="9.28515625" style="247" customWidth="1"/>
    <col min="6410" max="6410" width="12.140625" style="247" customWidth="1"/>
    <col min="6411" max="6411" width="9.140625" style="247"/>
    <col min="6412" max="6414" width="9.5703125" style="247" customWidth="1"/>
    <col min="6415" max="6415" width="12.28515625" style="247" customWidth="1"/>
    <col min="6416" max="6416" width="11.7109375" style="247" customWidth="1"/>
    <col min="6417" max="6656" width="9.140625" style="247"/>
    <col min="6657" max="6657" width="42.85546875" style="247" customWidth="1"/>
    <col min="6658" max="6661" width="12" style="247" customWidth="1"/>
    <col min="6662" max="6662" width="13.7109375" style="247" customWidth="1"/>
    <col min="6663" max="6663" width="12.5703125" style="247" customWidth="1"/>
    <col min="6664" max="6664" width="13.85546875" style="247" customWidth="1"/>
    <col min="6665" max="6665" width="9.28515625" style="247" customWidth="1"/>
    <col min="6666" max="6666" width="12.140625" style="247" customWidth="1"/>
    <col min="6667" max="6667" width="9.140625" style="247"/>
    <col min="6668" max="6670" width="9.5703125" style="247" customWidth="1"/>
    <col min="6671" max="6671" width="12.28515625" style="247" customWidth="1"/>
    <col min="6672" max="6672" width="11.7109375" style="247" customWidth="1"/>
    <col min="6673" max="6912" width="9.140625" style="247"/>
    <col min="6913" max="6913" width="42.85546875" style="247" customWidth="1"/>
    <col min="6914" max="6917" width="12" style="247" customWidth="1"/>
    <col min="6918" max="6918" width="13.7109375" style="247" customWidth="1"/>
    <col min="6919" max="6919" width="12.5703125" style="247" customWidth="1"/>
    <col min="6920" max="6920" width="13.85546875" style="247" customWidth="1"/>
    <col min="6921" max="6921" width="9.28515625" style="247" customWidth="1"/>
    <col min="6922" max="6922" width="12.140625" style="247" customWidth="1"/>
    <col min="6923" max="6923" width="9.140625" style="247"/>
    <col min="6924" max="6926" width="9.5703125" style="247" customWidth="1"/>
    <col min="6927" max="6927" width="12.28515625" style="247" customWidth="1"/>
    <col min="6928" max="6928" width="11.7109375" style="247" customWidth="1"/>
    <col min="6929" max="7168" width="9.140625" style="247"/>
    <col min="7169" max="7169" width="42.85546875" style="247" customWidth="1"/>
    <col min="7170" max="7173" width="12" style="247" customWidth="1"/>
    <col min="7174" max="7174" width="13.7109375" style="247" customWidth="1"/>
    <col min="7175" max="7175" width="12.5703125" style="247" customWidth="1"/>
    <col min="7176" max="7176" width="13.85546875" style="247" customWidth="1"/>
    <col min="7177" max="7177" width="9.28515625" style="247" customWidth="1"/>
    <col min="7178" max="7178" width="12.140625" style="247" customWidth="1"/>
    <col min="7179" max="7179" width="9.140625" style="247"/>
    <col min="7180" max="7182" width="9.5703125" style="247" customWidth="1"/>
    <col min="7183" max="7183" width="12.28515625" style="247" customWidth="1"/>
    <col min="7184" max="7184" width="11.7109375" style="247" customWidth="1"/>
    <col min="7185" max="7424" width="9.140625" style="247"/>
    <col min="7425" max="7425" width="42.85546875" style="247" customWidth="1"/>
    <col min="7426" max="7429" width="12" style="247" customWidth="1"/>
    <col min="7430" max="7430" width="13.7109375" style="247" customWidth="1"/>
    <col min="7431" max="7431" width="12.5703125" style="247" customWidth="1"/>
    <col min="7432" max="7432" width="13.85546875" style="247" customWidth="1"/>
    <col min="7433" max="7433" width="9.28515625" style="247" customWidth="1"/>
    <col min="7434" max="7434" width="12.140625" style="247" customWidth="1"/>
    <col min="7435" max="7435" width="9.140625" style="247"/>
    <col min="7436" max="7438" width="9.5703125" style="247" customWidth="1"/>
    <col min="7439" max="7439" width="12.28515625" style="247" customWidth="1"/>
    <col min="7440" max="7440" width="11.7109375" style="247" customWidth="1"/>
    <col min="7441" max="7680" width="9.140625" style="247"/>
    <col min="7681" max="7681" width="42.85546875" style="247" customWidth="1"/>
    <col min="7682" max="7685" width="12" style="247" customWidth="1"/>
    <col min="7686" max="7686" width="13.7109375" style="247" customWidth="1"/>
    <col min="7687" max="7687" width="12.5703125" style="247" customWidth="1"/>
    <col min="7688" max="7688" width="13.85546875" style="247" customWidth="1"/>
    <col min="7689" max="7689" width="9.28515625" style="247" customWidth="1"/>
    <col min="7690" max="7690" width="12.140625" style="247" customWidth="1"/>
    <col min="7691" max="7691" width="9.140625" style="247"/>
    <col min="7692" max="7694" width="9.5703125" style="247" customWidth="1"/>
    <col min="7695" max="7695" width="12.28515625" style="247" customWidth="1"/>
    <col min="7696" max="7696" width="11.7109375" style="247" customWidth="1"/>
    <col min="7697" max="7936" width="9.140625" style="247"/>
    <col min="7937" max="7937" width="42.85546875" style="247" customWidth="1"/>
    <col min="7938" max="7941" width="12" style="247" customWidth="1"/>
    <col min="7942" max="7942" width="13.7109375" style="247" customWidth="1"/>
    <col min="7943" max="7943" width="12.5703125" style="247" customWidth="1"/>
    <col min="7944" max="7944" width="13.85546875" style="247" customWidth="1"/>
    <col min="7945" max="7945" width="9.28515625" style="247" customWidth="1"/>
    <col min="7946" max="7946" width="12.140625" style="247" customWidth="1"/>
    <col min="7947" max="7947" width="9.140625" style="247"/>
    <col min="7948" max="7950" width="9.5703125" style="247" customWidth="1"/>
    <col min="7951" max="7951" width="12.28515625" style="247" customWidth="1"/>
    <col min="7952" max="7952" width="11.7109375" style="247" customWidth="1"/>
    <col min="7953" max="8192" width="9.140625" style="247"/>
    <col min="8193" max="8193" width="42.85546875" style="247" customWidth="1"/>
    <col min="8194" max="8197" width="12" style="247" customWidth="1"/>
    <col min="8198" max="8198" width="13.7109375" style="247" customWidth="1"/>
    <col min="8199" max="8199" width="12.5703125" style="247" customWidth="1"/>
    <col min="8200" max="8200" width="13.85546875" style="247" customWidth="1"/>
    <col min="8201" max="8201" width="9.28515625" style="247" customWidth="1"/>
    <col min="8202" max="8202" width="12.140625" style="247" customWidth="1"/>
    <col min="8203" max="8203" width="9.140625" style="247"/>
    <col min="8204" max="8206" width="9.5703125" style="247" customWidth="1"/>
    <col min="8207" max="8207" width="12.28515625" style="247" customWidth="1"/>
    <col min="8208" max="8208" width="11.7109375" style="247" customWidth="1"/>
    <col min="8209" max="8448" width="9.140625" style="247"/>
    <col min="8449" max="8449" width="42.85546875" style="247" customWidth="1"/>
    <col min="8450" max="8453" width="12" style="247" customWidth="1"/>
    <col min="8454" max="8454" width="13.7109375" style="247" customWidth="1"/>
    <col min="8455" max="8455" width="12.5703125" style="247" customWidth="1"/>
    <col min="8456" max="8456" width="13.85546875" style="247" customWidth="1"/>
    <col min="8457" max="8457" width="9.28515625" style="247" customWidth="1"/>
    <col min="8458" max="8458" width="12.140625" style="247" customWidth="1"/>
    <col min="8459" max="8459" width="9.140625" style="247"/>
    <col min="8460" max="8462" width="9.5703125" style="247" customWidth="1"/>
    <col min="8463" max="8463" width="12.28515625" style="247" customWidth="1"/>
    <col min="8464" max="8464" width="11.7109375" style="247" customWidth="1"/>
    <col min="8465" max="8704" width="9.140625" style="247"/>
    <col min="8705" max="8705" width="42.85546875" style="247" customWidth="1"/>
    <col min="8706" max="8709" width="12" style="247" customWidth="1"/>
    <col min="8710" max="8710" width="13.7109375" style="247" customWidth="1"/>
    <col min="8711" max="8711" width="12.5703125" style="247" customWidth="1"/>
    <col min="8712" max="8712" width="13.85546875" style="247" customWidth="1"/>
    <col min="8713" max="8713" width="9.28515625" style="247" customWidth="1"/>
    <col min="8714" max="8714" width="12.140625" style="247" customWidth="1"/>
    <col min="8715" max="8715" width="9.140625" style="247"/>
    <col min="8716" max="8718" width="9.5703125" style="247" customWidth="1"/>
    <col min="8719" max="8719" width="12.28515625" style="247" customWidth="1"/>
    <col min="8720" max="8720" width="11.7109375" style="247" customWidth="1"/>
    <col min="8721" max="8960" width="9.140625" style="247"/>
    <col min="8961" max="8961" width="42.85546875" style="247" customWidth="1"/>
    <col min="8962" max="8965" width="12" style="247" customWidth="1"/>
    <col min="8966" max="8966" width="13.7109375" style="247" customWidth="1"/>
    <col min="8967" max="8967" width="12.5703125" style="247" customWidth="1"/>
    <col min="8968" max="8968" width="13.85546875" style="247" customWidth="1"/>
    <col min="8969" max="8969" width="9.28515625" style="247" customWidth="1"/>
    <col min="8970" max="8970" width="12.140625" style="247" customWidth="1"/>
    <col min="8971" max="8971" width="9.140625" style="247"/>
    <col min="8972" max="8974" width="9.5703125" style="247" customWidth="1"/>
    <col min="8975" max="8975" width="12.28515625" style="247" customWidth="1"/>
    <col min="8976" max="8976" width="11.7109375" style="247" customWidth="1"/>
    <col min="8977" max="9216" width="9.140625" style="247"/>
    <col min="9217" max="9217" width="42.85546875" style="247" customWidth="1"/>
    <col min="9218" max="9221" width="12" style="247" customWidth="1"/>
    <col min="9222" max="9222" width="13.7109375" style="247" customWidth="1"/>
    <col min="9223" max="9223" width="12.5703125" style="247" customWidth="1"/>
    <col min="9224" max="9224" width="13.85546875" style="247" customWidth="1"/>
    <col min="9225" max="9225" width="9.28515625" style="247" customWidth="1"/>
    <col min="9226" max="9226" width="12.140625" style="247" customWidth="1"/>
    <col min="9227" max="9227" width="9.140625" style="247"/>
    <col min="9228" max="9230" width="9.5703125" style="247" customWidth="1"/>
    <col min="9231" max="9231" width="12.28515625" style="247" customWidth="1"/>
    <col min="9232" max="9232" width="11.7109375" style="247" customWidth="1"/>
    <col min="9233" max="9472" width="9.140625" style="247"/>
    <col min="9473" max="9473" width="42.85546875" style="247" customWidth="1"/>
    <col min="9474" max="9477" width="12" style="247" customWidth="1"/>
    <col min="9478" max="9478" width="13.7109375" style="247" customWidth="1"/>
    <col min="9479" max="9479" width="12.5703125" style="247" customWidth="1"/>
    <col min="9480" max="9480" width="13.85546875" style="247" customWidth="1"/>
    <col min="9481" max="9481" width="9.28515625" style="247" customWidth="1"/>
    <col min="9482" max="9482" width="12.140625" style="247" customWidth="1"/>
    <col min="9483" max="9483" width="9.140625" style="247"/>
    <col min="9484" max="9486" width="9.5703125" style="247" customWidth="1"/>
    <col min="9487" max="9487" width="12.28515625" style="247" customWidth="1"/>
    <col min="9488" max="9488" width="11.7109375" style="247" customWidth="1"/>
    <col min="9489" max="9728" width="9.140625" style="247"/>
    <col min="9729" max="9729" width="42.85546875" style="247" customWidth="1"/>
    <col min="9730" max="9733" width="12" style="247" customWidth="1"/>
    <col min="9734" max="9734" width="13.7109375" style="247" customWidth="1"/>
    <col min="9735" max="9735" width="12.5703125" style="247" customWidth="1"/>
    <col min="9736" max="9736" width="13.85546875" style="247" customWidth="1"/>
    <col min="9737" max="9737" width="9.28515625" style="247" customWidth="1"/>
    <col min="9738" max="9738" width="12.140625" style="247" customWidth="1"/>
    <col min="9739" max="9739" width="9.140625" style="247"/>
    <col min="9740" max="9742" width="9.5703125" style="247" customWidth="1"/>
    <col min="9743" max="9743" width="12.28515625" style="247" customWidth="1"/>
    <col min="9744" max="9744" width="11.7109375" style="247" customWidth="1"/>
    <col min="9745" max="9984" width="9.140625" style="247"/>
    <col min="9985" max="9985" width="42.85546875" style="247" customWidth="1"/>
    <col min="9986" max="9989" width="12" style="247" customWidth="1"/>
    <col min="9990" max="9990" width="13.7109375" style="247" customWidth="1"/>
    <col min="9991" max="9991" width="12.5703125" style="247" customWidth="1"/>
    <col min="9992" max="9992" width="13.85546875" style="247" customWidth="1"/>
    <col min="9993" max="9993" width="9.28515625" style="247" customWidth="1"/>
    <col min="9994" max="9994" width="12.140625" style="247" customWidth="1"/>
    <col min="9995" max="9995" width="9.140625" style="247"/>
    <col min="9996" max="9998" width="9.5703125" style="247" customWidth="1"/>
    <col min="9999" max="9999" width="12.28515625" style="247" customWidth="1"/>
    <col min="10000" max="10000" width="11.7109375" style="247" customWidth="1"/>
    <col min="10001" max="10240" width="9.140625" style="247"/>
    <col min="10241" max="10241" width="42.85546875" style="247" customWidth="1"/>
    <col min="10242" max="10245" width="12" style="247" customWidth="1"/>
    <col min="10246" max="10246" width="13.7109375" style="247" customWidth="1"/>
    <col min="10247" max="10247" width="12.5703125" style="247" customWidth="1"/>
    <col min="10248" max="10248" width="13.85546875" style="247" customWidth="1"/>
    <col min="10249" max="10249" width="9.28515625" style="247" customWidth="1"/>
    <col min="10250" max="10250" width="12.140625" style="247" customWidth="1"/>
    <col min="10251" max="10251" width="9.140625" style="247"/>
    <col min="10252" max="10254" width="9.5703125" style="247" customWidth="1"/>
    <col min="10255" max="10255" width="12.28515625" style="247" customWidth="1"/>
    <col min="10256" max="10256" width="11.7109375" style="247" customWidth="1"/>
    <col min="10257" max="10496" width="9.140625" style="247"/>
    <col min="10497" max="10497" width="42.85546875" style="247" customWidth="1"/>
    <col min="10498" max="10501" width="12" style="247" customWidth="1"/>
    <col min="10502" max="10502" width="13.7109375" style="247" customWidth="1"/>
    <col min="10503" max="10503" width="12.5703125" style="247" customWidth="1"/>
    <col min="10504" max="10504" width="13.85546875" style="247" customWidth="1"/>
    <col min="10505" max="10505" width="9.28515625" style="247" customWidth="1"/>
    <col min="10506" max="10506" width="12.140625" style="247" customWidth="1"/>
    <col min="10507" max="10507" width="9.140625" style="247"/>
    <col min="10508" max="10510" width="9.5703125" style="247" customWidth="1"/>
    <col min="10511" max="10511" width="12.28515625" style="247" customWidth="1"/>
    <col min="10512" max="10512" width="11.7109375" style="247" customWidth="1"/>
    <col min="10513" max="10752" width="9.140625" style="247"/>
    <col min="10753" max="10753" width="42.85546875" style="247" customWidth="1"/>
    <col min="10754" max="10757" width="12" style="247" customWidth="1"/>
    <col min="10758" max="10758" width="13.7109375" style="247" customWidth="1"/>
    <col min="10759" max="10759" width="12.5703125" style="247" customWidth="1"/>
    <col min="10760" max="10760" width="13.85546875" style="247" customWidth="1"/>
    <col min="10761" max="10761" width="9.28515625" style="247" customWidth="1"/>
    <col min="10762" max="10762" width="12.140625" style="247" customWidth="1"/>
    <col min="10763" max="10763" width="9.140625" style="247"/>
    <col min="10764" max="10766" width="9.5703125" style="247" customWidth="1"/>
    <col min="10767" max="10767" width="12.28515625" style="247" customWidth="1"/>
    <col min="10768" max="10768" width="11.7109375" style="247" customWidth="1"/>
    <col min="10769" max="11008" width="9.140625" style="247"/>
    <col min="11009" max="11009" width="42.85546875" style="247" customWidth="1"/>
    <col min="11010" max="11013" width="12" style="247" customWidth="1"/>
    <col min="11014" max="11014" width="13.7109375" style="247" customWidth="1"/>
    <col min="11015" max="11015" width="12.5703125" style="247" customWidth="1"/>
    <col min="11016" max="11016" width="13.85546875" style="247" customWidth="1"/>
    <col min="11017" max="11017" width="9.28515625" style="247" customWidth="1"/>
    <col min="11018" max="11018" width="12.140625" style="247" customWidth="1"/>
    <col min="11019" max="11019" width="9.140625" style="247"/>
    <col min="11020" max="11022" width="9.5703125" style="247" customWidth="1"/>
    <col min="11023" max="11023" width="12.28515625" style="247" customWidth="1"/>
    <col min="11024" max="11024" width="11.7109375" style="247" customWidth="1"/>
    <col min="11025" max="11264" width="9.140625" style="247"/>
    <col min="11265" max="11265" width="42.85546875" style="247" customWidth="1"/>
    <col min="11266" max="11269" width="12" style="247" customWidth="1"/>
    <col min="11270" max="11270" width="13.7109375" style="247" customWidth="1"/>
    <col min="11271" max="11271" width="12.5703125" style="247" customWidth="1"/>
    <col min="11272" max="11272" width="13.85546875" style="247" customWidth="1"/>
    <col min="11273" max="11273" width="9.28515625" style="247" customWidth="1"/>
    <col min="11274" max="11274" width="12.140625" style="247" customWidth="1"/>
    <col min="11275" max="11275" width="9.140625" style="247"/>
    <col min="11276" max="11278" width="9.5703125" style="247" customWidth="1"/>
    <col min="11279" max="11279" width="12.28515625" style="247" customWidth="1"/>
    <col min="11280" max="11280" width="11.7109375" style="247" customWidth="1"/>
    <col min="11281" max="11520" width="9.140625" style="247"/>
    <col min="11521" max="11521" width="42.85546875" style="247" customWidth="1"/>
    <col min="11522" max="11525" width="12" style="247" customWidth="1"/>
    <col min="11526" max="11526" width="13.7109375" style="247" customWidth="1"/>
    <col min="11527" max="11527" width="12.5703125" style="247" customWidth="1"/>
    <col min="11528" max="11528" width="13.85546875" style="247" customWidth="1"/>
    <col min="11529" max="11529" width="9.28515625" style="247" customWidth="1"/>
    <col min="11530" max="11530" width="12.140625" style="247" customWidth="1"/>
    <col min="11531" max="11531" width="9.140625" style="247"/>
    <col min="11532" max="11534" width="9.5703125" style="247" customWidth="1"/>
    <col min="11535" max="11535" width="12.28515625" style="247" customWidth="1"/>
    <col min="11536" max="11536" width="11.7109375" style="247" customWidth="1"/>
    <col min="11537" max="11776" width="9.140625" style="247"/>
    <col min="11777" max="11777" width="42.85546875" style="247" customWidth="1"/>
    <col min="11778" max="11781" width="12" style="247" customWidth="1"/>
    <col min="11782" max="11782" width="13.7109375" style="247" customWidth="1"/>
    <col min="11783" max="11783" width="12.5703125" style="247" customWidth="1"/>
    <col min="11784" max="11784" width="13.85546875" style="247" customWidth="1"/>
    <col min="11785" max="11785" width="9.28515625" style="247" customWidth="1"/>
    <col min="11786" max="11786" width="12.140625" style="247" customWidth="1"/>
    <col min="11787" max="11787" width="9.140625" style="247"/>
    <col min="11788" max="11790" width="9.5703125" style="247" customWidth="1"/>
    <col min="11791" max="11791" width="12.28515625" style="247" customWidth="1"/>
    <col min="11792" max="11792" width="11.7109375" style="247" customWidth="1"/>
    <col min="11793" max="12032" width="9.140625" style="247"/>
    <col min="12033" max="12033" width="42.85546875" style="247" customWidth="1"/>
    <col min="12034" max="12037" width="12" style="247" customWidth="1"/>
    <col min="12038" max="12038" width="13.7109375" style="247" customWidth="1"/>
    <col min="12039" max="12039" width="12.5703125" style="247" customWidth="1"/>
    <col min="12040" max="12040" width="13.85546875" style="247" customWidth="1"/>
    <col min="12041" max="12041" width="9.28515625" style="247" customWidth="1"/>
    <col min="12042" max="12042" width="12.140625" style="247" customWidth="1"/>
    <col min="12043" max="12043" width="9.140625" style="247"/>
    <col min="12044" max="12046" width="9.5703125" style="247" customWidth="1"/>
    <col min="12047" max="12047" width="12.28515625" style="247" customWidth="1"/>
    <col min="12048" max="12048" width="11.7109375" style="247" customWidth="1"/>
    <col min="12049" max="12288" width="9.140625" style="247"/>
    <col min="12289" max="12289" width="42.85546875" style="247" customWidth="1"/>
    <col min="12290" max="12293" width="12" style="247" customWidth="1"/>
    <col min="12294" max="12294" width="13.7109375" style="247" customWidth="1"/>
    <col min="12295" max="12295" width="12.5703125" style="247" customWidth="1"/>
    <col min="12296" max="12296" width="13.85546875" style="247" customWidth="1"/>
    <col min="12297" max="12297" width="9.28515625" style="247" customWidth="1"/>
    <col min="12298" max="12298" width="12.140625" style="247" customWidth="1"/>
    <col min="12299" max="12299" width="9.140625" style="247"/>
    <col min="12300" max="12302" width="9.5703125" style="247" customWidth="1"/>
    <col min="12303" max="12303" width="12.28515625" style="247" customWidth="1"/>
    <col min="12304" max="12304" width="11.7109375" style="247" customWidth="1"/>
    <col min="12305" max="12544" width="9.140625" style="247"/>
    <col min="12545" max="12545" width="42.85546875" style="247" customWidth="1"/>
    <col min="12546" max="12549" width="12" style="247" customWidth="1"/>
    <col min="12550" max="12550" width="13.7109375" style="247" customWidth="1"/>
    <col min="12551" max="12551" width="12.5703125" style="247" customWidth="1"/>
    <col min="12552" max="12552" width="13.85546875" style="247" customWidth="1"/>
    <col min="12553" max="12553" width="9.28515625" style="247" customWidth="1"/>
    <col min="12554" max="12554" width="12.140625" style="247" customWidth="1"/>
    <col min="12555" max="12555" width="9.140625" style="247"/>
    <col min="12556" max="12558" width="9.5703125" style="247" customWidth="1"/>
    <col min="12559" max="12559" width="12.28515625" style="247" customWidth="1"/>
    <col min="12560" max="12560" width="11.7109375" style="247" customWidth="1"/>
    <col min="12561" max="12800" width="9.140625" style="247"/>
    <col min="12801" max="12801" width="42.85546875" style="247" customWidth="1"/>
    <col min="12802" max="12805" width="12" style="247" customWidth="1"/>
    <col min="12806" max="12806" width="13.7109375" style="247" customWidth="1"/>
    <col min="12807" max="12807" width="12.5703125" style="247" customWidth="1"/>
    <col min="12808" max="12808" width="13.85546875" style="247" customWidth="1"/>
    <col min="12809" max="12809" width="9.28515625" style="247" customWidth="1"/>
    <col min="12810" max="12810" width="12.140625" style="247" customWidth="1"/>
    <col min="12811" max="12811" width="9.140625" style="247"/>
    <col min="12812" max="12814" width="9.5703125" style="247" customWidth="1"/>
    <col min="12815" max="12815" width="12.28515625" style="247" customWidth="1"/>
    <col min="12816" max="12816" width="11.7109375" style="247" customWidth="1"/>
    <col min="12817" max="13056" width="9.140625" style="247"/>
    <col min="13057" max="13057" width="42.85546875" style="247" customWidth="1"/>
    <col min="13058" max="13061" width="12" style="247" customWidth="1"/>
    <col min="13062" max="13062" width="13.7109375" style="247" customWidth="1"/>
    <col min="13063" max="13063" width="12.5703125" style="247" customWidth="1"/>
    <col min="13064" max="13064" width="13.85546875" style="247" customWidth="1"/>
    <col min="13065" max="13065" width="9.28515625" style="247" customWidth="1"/>
    <col min="13066" max="13066" width="12.140625" style="247" customWidth="1"/>
    <col min="13067" max="13067" width="9.140625" style="247"/>
    <col min="13068" max="13070" width="9.5703125" style="247" customWidth="1"/>
    <col min="13071" max="13071" width="12.28515625" style="247" customWidth="1"/>
    <col min="13072" max="13072" width="11.7109375" style="247" customWidth="1"/>
    <col min="13073" max="13312" width="9.140625" style="247"/>
    <col min="13313" max="13313" width="42.85546875" style="247" customWidth="1"/>
    <col min="13314" max="13317" width="12" style="247" customWidth="1"/>
    <col min="13318" max="13318" width="13.7109375" style="247" customWidth="1"/>
    <col min="13319" max="13319" width="12.5703125" style="247" customWidth="1"/>
    <col min="13320" max="13320" width="13.85546875" style="247" customWidth="1"/>
    <col min="13321" max="13321" width="9.28515625" style="247" customWidth="1"/>
    <col min="13322" max="13322" width="12.140625" style="247" customWidth="1"/>
    <col min="13323" max="13323" width="9.140625" style="247"/>
    <col min="13324" max="13326" width="9.5703125" style="247" customWidth="1"/>
    <col min="13327" max="13327" width="12.28515625" style="247" customWidth="1"/>
    <col min="13328" max="13328" width="11.7109375" style="247" customWidth="1"/>
    <col min="13329" max="13568" width="9.140625" style="247"/>
    <col min="13569" max="13569" width="42.85546875" style="247" customWidth="1"/>
    <col min="13570" max="13573" width="12" style="247" customWidth="1"/>
    <col min="13574" max="13574" width="13.7109375" style="247" customWidth="1"/>
    <col min="13575" max="13575" width="12.5703125" style="247" customWidth="1"/>
    <col min="13576" max="13576" width="13.85546875" style="247" customWidth="1"/>
    <col min="13577" max="13577" width="9.28515625" style="247" customWidth="1"/>
    <col min="13578" max="13578" width="12.140625" style="247" customWidth="1"/>
    <col min="13579" max="13579" width="9.140625" style="247"/>
    <col min="13580" max="13582" width="9.5703125" style="247" customWidth="1"/>
    <col min="13583" max="13583" width="12.28515625" style="247" customWidth="1"/>
    <col min="13584" max="13584" width="11.7109375" style="247" customWidth="1"/>
    <col min="13585" max="13824" width="9.140625" style="247"/>
    <col min="13825" max="13825" width="42.85546875" style="247" customWidth="1"/>
    <col min="13826" max="13829" width="12" style="247" customWidth="1"/>
    <col min="13830" max="13830" width="13.7109375" style="247" customWidth="1"/>
    <col min="13831" max="13831" width="12.5703125" style="247" customWidth="1"/>
    <col min="13832" max="13832" width="13.85546875" style="247" customWidth="1"/>
    <col min="13833" max="13833" width="9.28515625" style="247" customWidth="1"/>
    <col min="13834" max="13834" width="12.140625" style="247" customWidth="1"/>
    <col min="13835" max="13835" width="9.140625" style="247"/>
    <col min="13836" max="13838" width="9.5703125" style="247" customWidth="1"/>
    <col min="13839" max="13839" width="12.28515625" style="247" customWidth="1"/>
    <col min="13840" max="13840" width="11.7109375" style="247" customWidth="1"/>
    <col min="13841" max="14080" width="9.140625" style="247"/>
    <col min="14081" max="14081" width="42.85546875" style="247" customWidth="1"/>
    <col min="14082" max="14085" width="12" style="247" customWidth="1"/>
    <col min="14086" max="14086" width="13.7109375" style="247" customWidth="1"/>
    <col min="14087" max="14087" width="12.5703125" style="247" customWidth="1"/>
    <col min="14088" max="14088" width="13.85546875" style="247" customWidth="1"/>
    <col min="14089" max="14089" width="9.28515625" style="247" customWidth="1"/>
    <col min="14090" max="14090" width="12.140625" style="247" customWidth="1"/>
    <col min="14091" max="14091" width="9.140625" style="247"/>
    <col min="14092" max="14094" width="9.5703125" style="247" customWidth="1"/>
    <col min="14095" max="14095" width="12.28515625" style="247" customWidth="1"/>
    <col min="14096" max="14096" width="11.7109375" style="247" customWidth="1"/>
    <col min="14097" max="14336" width="9.140625" style="247"/>
    <col min="14337" max="14337" width="42.85546875" style="247" customWidth="1"/>
    <col min="14338" max="14341" width="12" style="247" customWidth="1"/>
    <col min="14342" max="14342" width="13.7109375" style="247" customWidth="1"/>
    <col min="14343" max="14343" width="12.5703125" style="247" customWidth="1"/>
    <col min="14344" max="14344" width="13.85546875" style="247" customWidth="1"/>
    <col min="14345" max="14345" width="9.28515625" style="247" customWidth="1"/>
    <col min="14346" max="14346" width="12.140625" style="247" customWidth="1"/>
    <col min="14347" max="14347" width="9.140625" style="247"/>
    <col min="14348" max="14350" width="9.5703125" style="247" customWidth="1"/>
    <col min="14351" max="14351" width="12.28515625" style="247" customWidth="1"/>
    <col min="14352" max="14352" width="11.7109375" style="247" customWidth="1"/>
    <col min="14353" max="14592" width="9.140625" style="247"/>
    <col min="14593" max="14593" width="42.85546875" style="247" customWidth="1"/>
    <col min="14594" max="14597" width="12" style="247" customWidth="1"/>
    <col min="14598" max="14598" width="13.7109375" style="247" customWidth="1"/>
    <col min="14599" max="14599" width="12.5703125" style="247" customWidth="1"/>
    <col min="14600" max="14600" width="13.85546875" style="247" customWidth="1"/>
    <col min="14601" max="14601" width="9.28515625" style="247" customWidth="1"/>
    <col min="14602" max="14602" width="12.140625" style="247" customWidth="1"/>
    <col min="14603" max="14603" width="9.140625" style="247"/>
    <col min="14604" max="14606" width="9.5703125" style="247" customWidth="1"/>
    <col min="14607" max="14607" width="12.28515625" style="247" customWidth="1"/>
    <col min="14608" max="14608" width="11.7109375" style="247" customWidth="1"/>
    <col min="14609" max="14848" width="9.140625" style="247"/>
    <col min="14849" max="14849" width="42.85546875" style="247" customWidth="1"/>
    <col min="14850" max="14853" width="12" style="247" customWidth="1"/>
    <col min="14854" max="14854" width="13.7109375" style="247" customWidth="1"/>
    <col min="14855" max="14855" width="12.5703125" style="247" customWidth="1"/>
    <col min="14856" max="14856" width="13.85546875" style="247" customWidth="1"/>
    <col min="14857" max="14857" width="9.28515625" style="247" customWidth="1"/>
    <col min="14858" max="14858" width="12.140625" style="247" customWidth="1"/>
    <col min="14859" max="14859" width="9.140625" style="247"/>
    <col min="14860" max="14862" width="9.5703125" style="247" customWidth="1"/>
    <col min="14863" max="14863" width="12.28515625" style="247" customWidth="1"/>
    <col min="14864" max="14864" width="11.7109375" style="247" customWidth="1"/>
    <col min="14865" max="15104" width="9.140625" style="247"/>
    <col min="15105" max="15105" width="42.85546875" style="247" customWidth="1"/>
    <col min="15106" max="15109" width="12" style="247" customWidth="1"/>
    <col min="15110" max="15110" width="13.7109375" style="247" customWidth="1"/>
    <col min="15111" max="15111" width="12.5703125" style="247" customWidth="1"/>
    <col min="15112" max="15112" width="13.85546875" style="247" customWidth="1"/>
    <col min="15113" max="15113" width="9.28515625" style="247" customWidth="1"/>
    <col min="15114" max="15114" width="12.140625" style="247" customWidth="1"/>
    <col min="15115" max="15115" width="9.140625" style="247"/>
    <col min="15116" max="15118" width="9.5703125" style="247" customWidth="1"/>
    <col min="15119" max="15119" width="12.28515625" style="247" customWidth="1"/>
    <col min="15120" max="15120" width="11.7109375" style="247" customWidth="1"/>
    <col min="15121" max="15360" width="9.140625" style="247"/>
    <col min="15361" max="15361" width="42.85546875" style="247" customWidth="1"/>
    <col min="15362" max="15365" width="12" style="247" customWidth="1"/>
    <col min="15366" max="15366" width="13.7109375" style="247" customWidth="1"/>
    <col min="15367" max="15367" width="12.5703125" style="247" customWidth="1"/>
    <col min="15368" max="15368" width="13.85546875" style="247" customWidth="1"/>
    <col min="15369" max="15369" width="9.28515625" style="247" customWidth="1"/>
    <col min="15370" max="15370" width="12.140625" style="247" customWidth="1"/>
    <col min="15371" max="15371" width="9.140625" style="247"/>
    <col min="15372" max="15374" width="9.5703125" style="247" customWidth="1"/>
    <col min="15375" max="15375" width="12.28515625" style="247" customWidth="1"/>
    <col min="15376" max="15376" width="11.7109375" style="247" customWidth="1"/>
    <col min="15377" max="15616" width="9.140625" style="247"/>
    <col min="15617" max="15617" width="42.85546875" style="247" customWidth="1"/>
    <col min="15618" max="15621" width="12" style="247" customWidth="1"/>
    <col min="15622" max="15622" width="13.7109375" style="247" customWidth="1"/>
    <col min="15623" max="15623" width="12.5703125" style="247" customWidth="1"/>
    <col min="15624" max="15624" width="13.85546875" style="247" customWidth="1"/>
    <col min="15625" max="15625" width="9.28515625" style="247" customWidth="1"/>
    <col min="15626" max="15626" width="12.140625" style="247" customWidth="1"/>
    <col min="15627" max="15627" width="9.140625" style="247"/>
    <col min="15628" max="15630" width="9.5703125" style="247" customWidth="1"/>
    <col min="15631" max="15631" width="12.28515625" style="247" customWidth="1"/>
    <col min="15632" max="15632" width="11.7109375" style="247" customWidth="1"/>
    <col min="15633" max="15872" width="9.140625" style="247"/>
    <col min="15873" max="15873" width="42.85546875" style="247" customWidth="1"/>
    <col min="15874" max="15877" width="12" style="247" customWidth="1"/>
    <col min="15878" max="15878" width="13.7109375" style="247" customWidth="1"/>
    <col min="15879" max="15879" width="12.5703125" style="247" customWidth="1"/>
    <col min="15880" max="15880" width="13.85546875" style="247" customWidth="1"/>
    <col min="15881" max="15881" width="9.28515625" style="247" customWidth="1"/>
    <col min="15882" max="15882" width="12.140625" style="247" customWidth="1"/>
    <col min="15883" max="15883" width="9.140625" style="247"/>
    <col min="15884" max="15886" width="9.5703125" style="247" customWidth="1"/>
    <col min="15887" max="15887" width="12.28515625" style="247" customWidth="1"/>
    <col min="15888" max="15888" width="11.7109375" style="247" customWidth="1"/>
    <col min="15889" max="16128" width="9.140625" style="247"/>
    <col min="16129" max="16129" width="42.85546875" style="247" customWidth="1"/>
    <col min="16130" max="16133" width="12" style="247" customWidth="1"/>
    <col min="16134" max="16134" width="13.7109375" style="247" customWidth="1"/>
    <col min="16135" max="16135" width="12.5703125" style="247" customWidth="1"/>
    <col min="16136" max="16136" width="13.85546875" style="247" customWidth="1"/>
    <col min="16137" max="16137" width="9.28515625" style="247" customWidth="1"/>
    <col min="16138" max="16138" width="12.140625" style="247" customWidth="1"/>
    <col min="16139" max="16139" width="9.140625" style="247"/>
    <col min="16140" max="16142" width="9.5703125" style="247" customWidth="1"/>
    <col min="16143" max="16143" width="12.28515625" style="247" customWidth="1"/>
    <col min="16144" max="16144" width="11.7109375" style="247" customWidth="1"/>
    <col min="16145" max="16384" width="9.140625" style="247"/>
  </cols>
  <sheetData>
    <row r="1" spans="1:15" x14ac:dyDescent="0.2">
      <c r="A1" s="326" t="s">
        <v>696</v>
      </c>
      <c r="B1" s="326"/>
      <c r="C1" s="326"/>
      <c r="D1" s="326"/>
      <c r="E1" s="326"/>
      <c r="F1" s="326"/>
      <c r="G1" s="326"/>
      <c r="H1" s="326" t="s">
        <v>699</v>
      </c>
    </row>
    <row r="2" spans="1:15" ht="10.5" customHeight="1" x14ac:dyDescent="0.2">
      <c r="A2" s="589" t="s">
        <v>376</v>
      </c>
      <c r="B2" s="589"/>
      <c r="C2" s="589"/>
      <c r="D2" s="589"/>
      <c r="E2" s="589"/>
      <c r="F2" s="589"/>
      <c r="G2" s="589"/>
      <c r="H2" s="589"/>
      <c r="I2" s="248"/>
      <c r="J2" s="248"/>
      <c r="K2" s="248"/>
      <c r="O2" s="264"/>
    </row>
    <row r="3" spans="1:15" x14ac:dyDescent="0.2">
      <c r="A3" s="589" t="s">
        <v>609</v>
      </c>
      <c r="B3" s="589"/>
      <c r="C3" s="589"/>
      <c r="D3" s="589"/>
      <c r="E3" s="589"/>
      <c r="F3" s="589"/>
      <c r="G3" s="589"/>
      <c r="H3" s="589"/>
    </row>
    <row r="4" spans="1:15" x14ac:dyDescent="0.2">
      <c r="H4" s="307" t="s">
        <v>7</v>
      </c>
    </row>
    <row r="5" spans="1:15" ht="14.25" customHeight="1" x14ac:dyDescent="0.2">
      <c r="A5" s="588" t="s">
        <v>49</v>
      </c>
      <c r="B5" s="592" t="s">
        <v>610</v>
      </c>
      <c r="C5" s="593"/>
      <c r="D5" s="593"/>
      <c r="E5" s="593"/>
      <c r="F5" s="593"/>
      <c r="G5" s="594"/>
      <c r="H5" s="595" t="s">
        <v>611</v>
      </c>
    </row>
    <row r="6" spans="1:15" ht="18.75" customHeight="1" x14ac:dyDescent="0.2">
      <c r="A6" s="588"/>
      <c r="B6" s="316" t="s">
        <v>634</v>
      </c>
      <c r="C6" s="316" t="s">
        <v>635</v>
      </c>
      <c r="D6" s="316" t="s">
        <v>368</v>
      </c>
      <c r="E6" s="316" t="s">
        <v>636</v>
      </c>
      <c r="F6" s="306" t="s">
        <v>637</v>
      </c>
      <c r="G6" s="306" t="s">
        <v>638</v>
      </c>
      <c r="H6" s="597"/>
    </row>
    <row r="7" spans="1:15" ht="13.5" customHeight="1" x14ac:dyDescent="0.2">
      <c r="A7" s="252" t="s">
        <v>207</v>
      </c>
      <c r="B7" s="90">
        <f t="shared" ref="B7:G7" si="0">SUM(B8:B12)</f>
        <v>124832</v>
      </c>
      <c r="C7" s="90">
        <f t="shared" si="0"/>
        <v>147348</v>
      </c>
      <c r="D7" s="90">
        <f t="shared" si="0"/>
        <v>178432</v>
      </c>
      <c r="E7" s="90">
        <f t="shared" si="0"/>
        <v>49333</v>
      </c>
      <c r="F7" s="90">
        <f t="shared" si="0"/>
        <v>4744</v>
      </c>
      <c r="G7" s="90">
        <f t="shared" si="0"/>
        <v>73961</v>
      </c>
      <c r="H7" s="90">
        <f>SUM(B7:G7)</f>
        <v>578650</v>
      </c>
    </row>
    <row r="8" spans="1:15" ht="13.5" customHeight="1" x14ac:dyDescent="0.2">
      <c r="A8" s="308" t="s">
        <v>137</v>
      </c>
      <c r="B8" s="91">
        <f>20236+0</f>
        <v>20236</v>
      </c>
      <c r="C8" s="91">
        <f>89603+150</f>
        <v>89753</v>
      </c>
      <c r="D8" s="91">
        <f>124342+359</f>
        <v>124701</v>
      </c>
      <c r="E8" s="91">
        <f>37018</f>
        <v>37018</v>
      </c>
      <c r="F8" s="91">
        <f>2456</f>
        <v>2456</v>
      </c>
      <c r="G8" s="91">
        <f>18719+1500</f>
        <v>20219</v>
      </c>
      <c r="H8" s="91">
        <f>SUM(B8:G8)</f>
        <v>294383</v>
      </c>
    </row>
    <row r="9" spans="1:15" ht="13.5" customHeight="1" x14ac:dyDescent="0.2">
      <c r="A9" s="315" t="s">
        <v>144</v>
      </c>
      <c r="B9" s="91">
        <v>5379</v>
      </c>
      <c r="C9" s="91">
        <v>24675</v>
      </c>
      <c r="D9" s="91">
        <v>11737</v>
      </c>
      <c r="E9" s="91">
        <v>10014</v>
      </c>
      <c r="F9" s="91">
        <v>669</v>
      </c>
      <c r="G9" s="91">
        <v>5462</v>
      </c>
      <c r="H9" s="91">
        <f>SUM(B9:G9)</f>
        <v>57936</v>
      </c>
    </row>
    <row r="10" spans="1:15" x14ac:dyDescent="0.2">
      <c r="A10" s="308" t="s">
        <v>138</v>
      </c>
      <c r="B10" s="91">
        <f>62560+15477+20584+596</f>
        <v>99217</v>
      </c>
      <c r="C10" s="91">
        <f>12645+14185+3799+2291</f>
        <v>32920</v>
      </c>
      <c r="D10" s="91">
        <f>16026+16581+6542+2845</f>
        <v>41994</v>
      </c>
      <c r="E10" s="91">
        <f>228+1310+318+445</f>
        <v>2301</v>
      </c>
      <c r="F10" s="91">
        <f>1310+142+128+39</f>
        <v>1619</v>
      </c>
      <c r="G10" s="91">
        <f>3909+34564+9553+254</f>
        <v>48280</v>
      </c>
      <c r="H10" s="91">
        <f>SUM(B10:G10)</f>
        <v>226331</v>
      </c>
    </row>
    <row r="11" spans="1:15" ht="13.5" customHeight="1" x14ac:dyDescent="0.2">
      <c r="A11" s="253" t="s">
        <v>139</v>
      </c>
      <c r="B11" s="91"/>
      <c r="C11" s="91"/>
      <c r="D11" s="91"/>
      <c r="E11" s="91"/>
      <c r="F11" s="91"/>
      <c r="G11" s="91"/>
      <c r="H11" s="91"/>
    </row>
    <row r="12" spans="1:15" ht="13.5" customHeight="1" x14ac:dyDescent="0.2">
      <c r="A12" s="308" t="s">
        <v>160</v>
      </c>
      <c r="B12" s="91"/>
      <c r="C12" s="91"/>
      <c r="D12" s="91"/>
      <c r="E12" s="91"/>
      <c r="F12" s="91"/>
      <c r="G12" s="91"/>
      <c r="H12" s="91"/>
    </row>
    <row r="13" spans="1:15" ht="13.5" customHeight="1" x14ac:dyDescent="0.2">
      <c r="A13" s="308" t="s">
        <v>161</v>
      </c>
      <c r="B13" s="91"/>
      <c r="C13" s="91"/>
      <c r="D13" s="91"/>
      <c r="E13" s="91"/>
      <c r="F13" s="91"/>
      <c r="G13" s="91"/>
      <c r="H13" s="91"/>
    </row>
    <row r="14" spans="1:15" ht="13.5" customHeight="1" x14ac:dyDescent="0.2">
      <c r="A14" s="254" t="s">
        <v>154</v>
      </c>
      <c r="B14" s="92"/>
      <c r="C14" s="92"/>
      <c r="D14" s="92"/>
      <c r="E14" s="92"/>
      <c r="F14" s="91"/>
      <c r="G14" s="91"/>
      <c r="H14" s="91"/>
    </row>
    <row r="15" spans="1:15" ht="13.5" customHeight="1" x14ac:dyDescent="0.2">
      <c r="A15" s="255" t="s">
        <v>159</v>
      </c>
      <c r="B15" s="93"/>
      <c r="C15" s="93"/>
      <c r="D15" s="93"/>
      <c r="E15" s="93"/>
      <c r="F15" s="91"/>
      <c r="G15" s="91"/>
      <c r="H15" s="91"/>
    </row>
    <row r="16" spans="1:15" ht="15" customHeight="1" x14ac:dyDescent="0.2">
      <c r="A16" s="253" t="s">
        <v>145</v>
      </c>
      <c r="B16" s="93"/>
      <c r="C16" s="93"/>
      <c r="D16" s="93"/>
      <c r="E16" s="93"/>
      <c r="F16" s="91"/>
      <c r="G16" s="91"/>
      <c r="H16" s="91"/>
    </row>
    <row r="17" spans="1:8" ht="15" customHeight="1" x14ac:dyDescent="0.2">
      <c r="A17" s="253" t="s">
        <v>212</v>
      </c>
      <c r="B17" s="93"/>
      <c r="C17" s="93"/>
      <c r="D17" s="93"/>
      <c r="E17" s="93"/>
      <c r="F17" s="91"/>
      <c r="G17" s="91"/>
      <c r="H17" s="91"/>
    </row>
    <row r="18" spans="1:8" ht="15" customHeight="1" x14ac:dyDescent="0.2">
      <c r="A18" s="253" t="s">
        <v>206</v>
      </c>
      <c r="B18" s="93"/>
      <c r="C18" s="93"/>
      <c r="D18" s="93"/>
      <c r="E18" s="93"/>
      <c r="F18" s="91"/>
      <c r="G18" s="91"/>
      <c r="H18" s="91"/>
    </row>
    <row r="19" spans="1:8" ht="15" customHeight="1" x14ac:dyDescent="0.2">
      <c r="A19" s="265"/>
      <c r="B19" s="93"/>
      <c r="C19" s="93"/>
      <c r="D19" s="93"/>
      <c r="E19" s="93"/>
      <c r="F19" s="91"/>
      <c r="G19" s="91"/>
      <c r="H19" s="91"/>
    </row>
    <row r="20" spans="1:8" ht="13.5" customHeight="1" x14ac:dyDescent="0.2">
      <c r="A20" s="250" t="s">
        <v>208</v>
      </c>
      <c r="B20" s="94"/>
      <c r="C20" s="94"/>
      <c r="D20" s="94"/>
      <c r="E20" s="94"/>
      <c r="F20" s="91"/>
      <c r="G20" s="91"/>
      <c r="H20" s="91"/>
    </row>
    <row r="21" spans="1:8" ht="13.5" customHeight="1" x14ac:dyDescent="0.2">
      <c r="A21" s="308" t="s">
        <v>146</v>
      </c>
      <c r="B21" s="91"/>
      <c r="C21" s="91"/>
      <c r="D21" s="91"/>
      <c r="E21" s="91"/>
      <c r="F21" s="91"/>
      <c r="G21" s="91"/>
      <c r="H21" s="91"/>
    </row>
    <row r="22" spans="1:8" ht="15.75" customHeight="1" x14ac:dyDescent="0.2">
      <c r="A22" s="308" t="s">
        <v>147</v>
      </c>
      <c r="B22" s="91"/>
      <c r="C22" s="91"/>
      <c r="D22" s="91"/>
      <c r="E22" s="91"/>
      <c r="F22" s="91"/>
      <c r="G22" s="91"/>
      <c r="H22" s="91"/>
    </row>
    <row r="23" spans="1:8" ht="13.5" customHeight="1" x14ac:dyDescent="0.2">
      <c r="A23" s="308" t="s">
        <v>162</v>
      </c>
      <c r="B23" s="91"/>
      <c r="C23" s="91"/>
      <c r="D23" s="91"/>
      <c r="E23" s="91"/>
      <c r="F23" s="91"/>
      <c r="G23" s="91"/>
      <c r="H23" s="91"/>
    </row>
    <row r="24" spans="1:8" ht="13.5" customHeight="1" x14ac:dyDescent="0.2">
      <c r="A24" s="308" t="s">
        <v>149</v>
      </c>
      <c r="B24" s="91"/>
      <c r="C24" s="91"/>
      <c r="D24" s="91"/>
      <c r="E24" s="91"/>
      <c r="F24" s="91"/>
      <c r="G24" s="91"/>
      <c r="H24" s="91"/>
    </row>
    <row r="25" spans="1:8" ht="13.5" customHeight="1" x14ac:dyDescent="0.2">
      <c r="A25" s="254" t="s">
        <v>141</v>
      </c>
      <c r="B25" s="93"/>
      <c r="C25" s="93"/>
      <c r="D25" s="93"/>
      <c r="E25" s="93"/>
      <c r="F25" s="91"/>
      <c r="G25" s="91"/>
      <c r="H25" s="91"/>
    </row>
    <row r="26" spans="1:8" ht="13.5" customHeight="1" x14ac:dyDescent="0.2">
      <c r="A26" s="315" t="s">
        <v>150</v>
      </c>
      <c r="B26" s="93"/>
      <c r="C26" s="93"/>
      <c r="D26" s="93"/>
      <c r="E26" s="93"/>
      <c r="F26" s="91"/>
      <c r="G26" s="91"/>
      <c r="H26" s="91"/>
    </row>
    <row r="27" spans="1:8" ht="13.5" customHeight="1" x14ac:dyDescent="0.2">
      <c r="A27" s="254" t="s">
        <v>151</v>
      </c>
      <c r="B27" s="93"/>
      <c r="C27" s="93"/>
      <c r="D27" s="93"/>
      <c r="E27" s="93"/>
      <c r="F27" s="91"/>
      <c r="G27" s="91"/>
      <c r="H27" s="91"/>
    </row>
    <row r="28" spans="1:8" ht="13.5" customHeight="1" x14ac:dyDescent="0.2">
      <c r="A28" s="257"/>
      <c r="B28" s="93"/>
      <c r="C28" s="93"/>
      <c r="D28" s="93"/>
      <c r="E28" s="93"/>
      <c r="F28" s="91"/>
      <c r="G28" s="91"/>
      <c r="H28" s="91"/>
    </row>
    <row r="29" spans="1:8" ht="13.5" customHeight="1" x14ac:dyDescent="0.2">
      <c r="A29" s="258" t="s">
        <v>196</v>
      </c>
      <c r="B29" s="94"/>
      <c r="C29" s="94"/>
      <c r="D29" s="94"/>
      <c r="E29" s="94"/>
      <c r="F29" s="91"/>
      <c r="G29" s="91"/>
      <c r="H29" s="91"/>
    </row>
    <row r="30" spans="1:8" ht="13.5" customHeight="1" x14ac:dyDescent="0.2">
      <c r="A30" s="256" t="s">
        <v>142</v>
      </c>
      <c r="B30" s="91"/>
      <c r="C30" s="91"/>
      <c r="D30" s="91"/>
      <c r="E30" s="91"/>
      <c r="F30" s="91"/>
      <c r="G30" s="91"/>
      <c r="H30" s="91"/>
    </row>
    <row r="31" spans="1:8" ht="13.5" customHeight="1" x14ac:dyDescent="0.2">
      <c r="A31" s="256" t="s">
        <v>143</v>
      </c>
      <c r="B31" s="91"/>
      <c r="C31" s="91"/>
      <c r="D31" s="91"/>
      <c r="E31" s="91"/>
      <c r="F31" s="91"/>
      <c r="G31" s="91"/>
      <c r="H31" s="91"/>
    </row>
    <row r="32" spans="1:8" x14ac:dyDescent="0.2">
      <c r="A32" s="259"/>
      <c r="B32" s="91"/>
      <c r="C32" s="91"/>
      <c r="D32" s="91"/>
      <c r="E32" s="91"/>
      <c r="F32" s="91"/>
      <c r="G32" s="91"/>
      <c r="H32" s="91"/>
    </row>
    <row r="33" spans="1:8" x14ac:dyDescent="0.2">
      <c r="A33" s="250" t="s">
        <v>209</v>
      </c>
      <c r="B33" s="91"/>
      <c r="C33" s="91"/>
      <c r="D33" s="91"/>
      <c r="E33" s="91"/>
      <c r="F33" s="91"/>
      <c r="G33" s="91"/>
      <c r="H33" s="91"/>
    </row>
    <row r="34" spans="1:8" x14ac:dyDescent="0.2">
      <c r="A34" s="318" t="s">
        <v>165</v>
      </c>
      <c r="B34" s="91"/>
      <c r="C34" s="91"/>
      <c r="D34" s="91"/>
      <c r="E34" s="91"/>
      <c r="F34" s="91"/>
      <c r="G34" s="91"/>
      <c r="H34" s="91"/>
    </row>
    <row r="35" spans="1:8" x14ac:dyDescent="0.2">
      <c r="A35" s="318" t="s">
        <v>166</v>
      </c>
      <c r="B35" s="94"/>
      <c r="C35" s="94"/>
      <c r="D35" s="94"/>
      <c r="E35" s="94"/>
      <c r="F35" s="91"/>
      <c r="G35" s="91"/>
      <c r="H35" s="91"/>
    </row>
    <row r="36" spans="1:8" x14ac:dyDescent="0.2">
      <c r="A36" s="320"/>
      <c r="B36" s="95"/>
      <c r="C36" s="95"/>
      <c r="D36" s="95"/>
      <c r="E36" s="95"/>
      <c r="F36" s="551"/>
      <c r="G36" s="551"/>
      <c r="H36" s="551"/>
    </row>
    <row r="37" spans="1:8" x14ac:dyDescent="0.2">
      <c r="A37" s="251" t="s">
        <v>211</v>
      </c>
      <c r="B37" s="96">
        <f>B7+B20+B29+B33</f>
        <v>124832</v>
      </c>
      <c r="C37" s="96">
        <f t="shared" ref="C37:H37" si="1">C7+C20+C29+C33</f>
        <v>147348</v>
      </c>
      <c r="D37" s="96">
        <f t="shared" si="1"/>
        <v>178432</v>
      </c>
      <c r="E37" s="96">
        <f t="shared" si="1"/>
        <v>49333</v>
      </c>
      <c r="F37" s="96">
        <f t="shared" si="1"/>
        <v>4744</v>
      </c>
      <c r="G37" s="96">
        <f t="shared" si="1"/>
        <v>73961</v>
      </c>
      <c r="H37" s="96">
        <f t="shared" si="1"/>
        <v>578650</v>
      </c>
    </row>
    <row r="38" spans="1:8" ht="14.25" customHeight="1" x14ac:dyDescent="0.2">
      <c r="A38" s="249"/>
      <c r="B38" s="96"/>
      <c r="C38" s="96"/>
      <c r="D38" s="96"/>
      <c r="E38" s="96"/>
      <c r="F38" s="91"/>
      <c r="G38" s="91"/>
      <c r="H38" s="91"/>
    </row>
    <row r="39" spans="1:8" ht="13.5" customHeight="1" x14ac:dyDescent="0.2">
      <c r="A39" s="251" t="s">
        <v>213</v>
      </c>
      <c r="B39" s="96"/>
      <c r="C39" s="96"/>
      <c r="D39" s="96"/>
      <c r="E39" s="96"/>
      <c r="F39" s="91"/>
      <c r="G39" s="91"/>
      <c r="H39" s="91"/>
    </row>
    <row r="40" spans="1:8" ht="13.5" customHeight="1" x14ac:dyDescent="0.2">
      <c r="A40" s="249" t="s">
        <v>250</v>
      </c>
      <c r="B40" s="96"/>
      <c r="C40" s="96"/>
      <c r="D40" s="96"/>
      <c r="E40" s="96"/>
      <c r="F40" s="91"/>
      <c r="G40" s="91"/>
      <c r="H40" s="91"/>
    </row>
    <row r="41" spans="1:8" ht="13.5" customHeight="1" x14ac:dyDescent="0.2">
      <c r="A41" s="249" t="s">
        <v>242</v>
      </c>
      <c r="B41" s="96"/>
      <c r="C41" s="96"/>
      <c r="D41" s="96"/>
      <c r="E41" s="96"/>
      <c r="F41" s="91"/>
      <c r="G41" s="91"/>
      <c r="H41" s="91"/>
    </row>
    <row r="42" spans="1:8" ht="13.5" customHeight="1" x14ac:dyDescent="0.2">
      <c r="A42" s="249" t="s">
        <v>243</v>
      </c>
      <c r="B42" s="96"/>
      <c r="C42" s="96"/>
      <c r="D42" s="96"/>
      <c r="E42" s="96"/>
      <c r="F42" s="91"/>
      <c r="G42" s="91"/>
      <c r="H42" s="91"/>
    </row>
    <row r="43" spans="1:8" ht="13.5" customHeight="1" x14ac:dyDescent="0.2">
      <c r="A43" s="318" t="s">
        <v>222</v>
      </c>
      <c r="B43" s="94"/>
      <c r="C43" s="94"/>
      <c r="D43" s="94"/>
      <c r="E43" s="94"/>
      <c r="F43" s="91"/>
      <c r="G43" s="91"/>
      <c r="H43" s="91"/>
    </row>
    <row r="44" spans="1:8" ht="13.5" customHeight="1" x14ac:dyDescent="0.2">
      <c r="A44" s="260" t="s">
        <v>249</v>
      </c>
      <c r="B44" s="97"/>
      <c r="C44" s="97"/>
      <c r="D44" s="97"/>
      <c r="E44" s="97"/>
      <c r="F44" s="91"/>
      <c r="G44" s="91"/>
      <c r="H44" s="91"/>
    </row>
    <row r="45" spans="1:8" ht="13.5" customHeight="1" x14ac:dyDescent="0.2">
      <c r="A45" s="260" t="s">
        <v>63</v>
      </c>
      <c r="B45" s="93"/>
      <c r="C45" s="93"/>
      <c r="D45" s="93"/>
      <c r="E45" s="93"/>
      <c r="F45" s="91"/>
      <c r="G45" s="91"/>
      <c r="H45" s="91"/>
    </row>
    <row r="46" spans="1:8" ht="13.5" customHeight="1" x14ac:dyDescent="0.2">
      <c r="A46" s="318" t="s">
        <v>244</v>
      </c>
      <c r="B46" s="91"/>
      <c r="C46" s="91"/>
      <c r="D46" s="91"/>
      <c r="E46" s="91"/>
      <c r="F46" s="91"/>
      <c r="G46" s="91"/>
      <c r="H46" s="91"/>
    </row>
    <row r="47" spans="1:8" ht="13.5" customHeight="1" x14ac:dyDescent="0.2">
      <c r="A47" s="318" t="s">
        <v>245</v>
      </c>
      <c r="B47" s="91"/>
      <c r="C47" s="91"/>
      <c r="D47" s="91"/>
      <c r="E47" s="91"/>
      <c r="F47" s="91"/>
      <c r="G47" s="91"/>
      <c r="H47" s="91"/>
    </row>
    <row r="48" spans="1:8" ht="13.5" customHeight="1" x14ac:dyDescent="0.2">
      <c r="A48" s="318" t="s">
        <v>64</v>
      </c>
      <c r="B48" s="91"/>
      <c r="C48" s="91"/>
      <c r="D48" s="91"/>
      <c r="E48" s="91"/>
      <c r="F48" s="91"/>
      <c r="G48" s="91"/>
      <c r="H48" s="91"/>
    </row>
    <row r="49" spans="1:8" x14ac:dyDescent="0.2">
      <c r="A49" s="318" t="s">
        <v>246</v>
      </c>
      <c r="B49" s="91"/>
      <c r="C49" s="91"/>
      <c r="D49" s="91"/>
      <c r="E49" s="91"/>
      <c r="F49" s="91"/>
      <c r="G49" s="91"/>
      <c r="H49" s="91"/>
    </row>
    <row r="50" spans="1:8" ht="13.5" customHeight="1" x14ac:dyDescent="0.2">
      <c r="A50" s="318" t="s">
        <v>247</v>
      </c>
      <c r="B50" s="91"/>
      <c r="C50" s="91"/>
      <c r="D50" s="91"/>
      <c r="E50" s="91"/>
      <c r="F50" s="91"/>
      <c r="G50" s="91"/>
      <c r="H50" s="91"/>
    </row>
    <row r="51" spans="1:8" ht="13.5" customHeight="1" x14ac:dyDescent="0.2">
      <c r="A51" s="261" t="s">
        <v>214</v>
      </c>
      <c r="B51" s="96">
        <f>B37+B39</f>
        <v>124832</v>
      </c>
      <c r="C51" s="96">
        <f t="shared" ref="C51:H51" si="2">C37+C39</f>
        <v>147348</v>
      </c>
      <c r="D51" s="96">
        <f t="shared" si="2"/>
        <v>178432</v>
      </c>
      <c r="E51" s="96">
        <f t="shared" si="2"/>
        <v>49333</v>
      </c>
      <c r="F51" s="96">
        <f t="shared" si="2"/>
        <v>4744</v>
      </c>
      <c r="G51" s="96">
        <f t="shared" si="2"/>
        <v>73961</v>
      </c>
      <c r="H51" s="96">
        <f t="shared" si="2"/>
        <v>578650</v>
      </c>
    </row>
  </sheetData>
  <mergeCells count="5">
    <mergeCell ref="H5:H6"/>
    <mergeCell ref="A3:H3"/>
    <mergeCell ref="A5:A6"/>
    <mergeCell ref="B5:G5"/>
    <mergeCell ref="A2:H2"/>
  </mergeCells>
  <pageMargins left="0.25" right="0.25" top="0.75" bottom="0.75" header="0.3" footer="0.3"/>
  <pageSetup paperSize="9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opLeftCell="A37" workbookViewId="0">
      <selection activeCell="B7" sqref="B7:E51"/>
    </sheetView>
  </sheetViews>
  <sheetFormatPr defaultRowHeight="12.75" x14ac:dyDescent="0.2"/>
  <cols>
    <col min="1" max="1" width="42.85546875" style="247" customWidth="1"/>
    <col min="2" max="2" width="12" style="247" customWidth="1"/>
    <col min="3" max="3" width="13.7109375" style="247" customWidth="1"/>
    <col min="4" max="4" width="12.5703125" style="247" customWidth="1"/>
    <col min="5" max="5" width="13.85546875" style="247" customWidth="1"/>
    <col min="6" max="6" width="9.28515625" style="247" customWidth="1"/>
    <col min="7" max="7" width="12.140625" style="247" customWidth="1"/>
    <col min="8" max="8" width="9.140625" style="247"/>
    <col min="9" max="11" width="9.5703125" style="247" customWidth="1"/>
    <col min="12" max="12" width="12.28515625" style="247" customWidth="1"/>
    <col min="13" max="13" width="11.7109375" style="247" customWidth="1"/>
    <col min="14" max="256" width="9.140625" style="247"/>
    <col min="257" max="257" width="42.85546875" style="247" customWidth="1"/>
    <col min="258" max="258" width="12" style="247" customWidth="1"/>
    <col min="259" max="259" width="13.7109375" style="247" customWidth="1"/>
    <col min="260" max="260" width="12.5703125" style="247" customWidth="1"/>
    <col min="261" max="261" width="13.85546875" style="247" customWidth="1"/>
    <col min="262" max="262" width="9.28515625" style="247" customWidth="1"/>
    <col min="263" max="263" width="12.140625" style="247" customWidth="1"/>
    <col min="264" max="264" width="9.140625" style="247"/>
    <col min="265" max="267" width="9.5703125" style="247" customWidth="1"/>
    <col min="268" max="268" width="12.28515625" style="247" customWidth="1"/>
    <col min="269" max="269" width="11.7109375" style="247" customWidth="1"/>
    <col min="270" max="512" width="9.140625" style="247"/>
    <col min="513" max="513" width="42.85546875" style="247" customWidth="1"/>
    <col min="514" max="514" width="12" style="247" customWidth="1"/>
    <col min="515" max="515" width="13.7109375" style="247" customWidth="1"/>
    <col min="516" max="516" width="12.5703125" style="247" customWidth="1"/>
    <col min="517" max="517" width="13.85546875" style="247" customWidth="1"/>
    <col min="518" max="518" width="9.28515625" style="247" customWidth="1"/>
    <col min="519" max="519" width="12.140625" style="247" customWidth="1"/>
    <col min="520" max="520" width="9.140625" style="247"/>
    <col min="521" max="523" width="9.5703125" style="247" customWidth="1"/>
    <col min="524" max="524" width="12.28515625" style="247" customWidth="1"/>
    <col min="525" max="525" width="11.7109375" style="247" customWidth="1"/>
    <col min="526" max="768" width="9.140625" style="247"/>
    <col min="769" max="769" width="42.85546875" style="247" customWidth="1"/>
    <col min="770" max="770" width="12" style="247" customWidth="1"/>
    <col min="771" max="771" width="13.7109375" style="247" customWidth="1"/>
    <col min="772" max="772" width="12.5703125" style="247" customWidth="1"/>
    <col min="773" max="773" width="13.85546875" style="247" customWidth="1"/>
    <col min="774" max="774" width="9.28515625" style="247" customWidth="1"/>
    <col min="775" max="775" width="12.140625" style="247" customWidth="1"/>
    <col min="776" max="776" width="9.140625" style="247"/>
    <col min="777" max="779" width="9.5703125" style="247" customWidth="1"/>
    <col min="780" max="780" width="12.28515625" style="247" customWidth="1"/>
    <col min="781" max="781" width="11.7109375" style="247" customWidth="1"/>
    <col min="782" max="1024" width="9.140625" style="247"/>
    <col min="1025" max="1025" width="42.85546875" style="247" customWidth="1"/>
    <col min="1026" max="1026" width="12" style="247" customWidth="1"/>
    <col min="1027" max="1027" width="13.7109375" style="247" customWidth="1"/>
    <col min="1028" max="1028" width="12.5703125" style="247" customWidth="1"/>
    <col min="1029" max="1029" width="13.85546875" style="247" customWidth="1"/>
    <col min="1030" max="1030" width="9.28515625" style="247" customWidth="1"/>
    <col min="1031" max="1031" width="12.140625" style="247" customWidth="1"/>
    <col min="1032" max="1032" width="9.140625" style="247"/>
    <col min="1033" max="1035" width="9.5703125" style="247" customWidth="1"/>
    <col min="1036" max="1036" width="12.28515625" style="247" customWidth="1"/>
    <col min="1037" max="1037" width="11.7109375" style="247" customWidth="1"/>
    <col min="1038" max="1280" width="9.140625" style="247"/>
    <col min="1281" max="1281" width="42.85546875" style="247" customWidth="1"/>
    <col min="1282" max="1282" width="12" style="247" customWidth="1"/>
    <col min="1283" max="1283" width="13.7109375" style="247" customWidth="1"/>
    <col min="1284" max="1284" width="12.5703125" style="247" customWidth="1"/>
    <col min="1285" max="1285" width="13.85546875" style="247" customWidth="1"/>
    <col min="1286" max="1286" width="9.28515625" style="247" customWidth="1"/>
    <col min="1287" max="1287" width="12.140625" style="247" customWidth="1"/>
    <col min="1288" max="1288" width="9.140625" style="247"/>
    <col min="1289" max="1291" width="9.5703125" style="247" customWidth="1"/>
    <col min="1292" max="1292" width="12.28515625" style="247" customWidth="1"/>
    <col min="1293" max="1293" width="11.7109375" style="247" customWidth="1"/>
    <col min="1294" max="1536" width="9.140625" style="247"/>
    <col min="1537" max="1537" width="42.85546875" style="247" customWidth="1"/>
    <col min="1538" max="1538" width="12" style="247" customWidth="1"/>
    <col min="1539" max="1539" width="13.7109375" style="247" customWidth="1"/>
    <col min="1540" max="1540" width="12.5703125" style="247" customWidth="1"/>
    <col min="1541" max="1541" width="13.85546875" style="247" customWidth="1"/>
    <col min="1542" max="1542" width="9.28515625" style="247" customWidth="1"/>
    <col min="1543" max="1543" width="12.140625" style="247" customWidth="1"/>
    <col min="1544" max="1544" width="9.140625" style="247"/>
    <col min="1545" max="1547" width="9.5703125" style="247" customWidth="1"/>
    <col min="1548" max="1548" width="12.28515625" style="247" customWidth="1"/>
    <col min="1549" max="1549" width="11.7109375" style="247" customWidth="1"/>
    <col min="1550" max="1792" width="9.140625" style="247"/>
    <col min="1793" max="1793" width="42.85546875" style="247" customWidth="1"/>
    <col min="1794" max="1794" width="12" style="247" customWidth="1"/>
    <col min="1795" max="1795" width="13.7109375" style="247" customWidth="1"/>
    <col min="1796" max="1796" width="12.5703125" style="247" customWidth="1"/>
    <col min="1797" max="1797" width="13.85546875" style="247" customWidth="1"/>
    <col min="1798" max="1798" width="9.28515625" style="247" customWidth="1"/>
    <col min="1799" max="1799" width="12.140625" style="247" customWidth="1"/>
    <col min="1800" max="1800" width="9.140625" style="247"/>
    <col min="1801" max="1803" width="9.5703125" style="247" customWidth="1"/>
    <col min="1804" max="1804" width="12.28515625" style="247" customWidth="1"/>
    <col min="1805" max="1805" width="11.7109375" style="247" customWidth="1"/>
    <col min="1806" max="2048" width="9.140625" style="247"/>
    <col min="2049" max="2049" width="42.85546875" style="247" customWidth="1"/>
    <col min="2050" max="2050" width="12" style="247" customWidth="1"/>
    <col min="2051" max="2051" width="13.7109375" style="247" customWidth="1"/>
    <col min="2052" max="2052" width="12.5703125" style="247" customWidth="1"/>
    <col min="2053" max="2053" width="13.85546875" style="247" customWidth="1"/>
    <col min="2054" max="2054" width="9.28515625" style="247" customWidth="1"/>
    <col min="2055" max="2055" width="12.140625" style="247" customWidth="1"/>
    <col min="2056" max="2056" width="9.140625" style="247"/>
    <col min="2057" max="2059" width="9.5703125" style="247" customWidth="1"/>
    <col min="2060" max="2060" width="12.28515625" style="247" customWidth="1"/>
    <col min="2061" max="2061" width="11.7109375" style="247" customWidth="1"/>
    <col min="2062" max="2304" width="9.140625" style="247"/>
    <col min="2305" max="2305" width="42.85546875" style="247" customWidth="1"/>
    <col min="2306" max="2306" width="12" style="247" customWidth="1"/>
    <col min="2307" max="2307" width="13.7109375" style="247" customWidth="1"/>
    <col min="2308" max="2308" width="12.5703125" style="247" customWidth="1"/>
    <col min="2309" max="2309" width="13.85546875" style="247" customWidth="1"/>
    <col min="2310" max="2310" width="9.28515625" style="247" customWidth="1"/>
    <col min="2311" max="2311" width="12.140625" style="247" customWidth="1"/>
    <col min="2312" max="2312" width="9.140625" style="247"/>
    <col min="2313" max="2315" width="9.5703125" style="247" customWidth="1"/>
    <col min="2316" max="2316" width="12.28515625" style="247" customWidth="1"/>
    <col min="2317" max="2317" width="11.7109375" style="247" customWidth="1"/>
    <col min="2318" max="2560" width="9.140625" style="247"/>
    <col min="2561" max="2561" width="42.85546875" style="247" customWidth="1"/>
    <col min="2562" max="2562" width="12" style="247" customWidth="1"/>
    <col min="2563" max="2563" width="13.7109375" style="247" customWidth="1"/>
    <col min="2564" max="2564" width="12.5703125" style="247" customWidth="1"/>
    <col min="2565" max="2565" width="13.85546875" style="247" customWidth="1"/>
    <col min="2566" max="2566" width="9.28515625" style="247" customWidth="1"/>
    <col min="2567" max="2567" width="12.140625" style="247" customWidth="1"/>
    <col min="2568" max="2568" width="9.140625" style="247"/>
    <col min="2569" max="2571" width="9.5703125" style="247" customWidth="1"/>
    <col min="2572" max="2572" width="12.28515625" style="247" customWidth="1"/>
    <col min="2573" max="2573" width="11.7109375" style="247" customWidth="1"/>
    <col min="2574" max="2816" width="9.140625" style="247"/>
    <col min="2817" max="2817" width="42.85546875" style="247" customWidth="1"/>
    <col min="2818" max="2818" width="12" style="247" customWidth="1"/>
    <col min="2819" max="2819" width="13.7109375" style="247" customWidth="1"/>
    <col min="2820" max="2820" width="12.5703125" style="247" customWidth="1"/>
    <col min="2821" max="2821" width="13.85546875" style="247" customWidth="1"/>
    <col min="2822" max="2822" width="9.28515625" style="247" customWidth="1"/>
    <col min="2823" max="2823" width="12.140625" style="247" customWidth="1"/>
    <col min="2824" max="2824" width="9.140625" style="247"/>
    <col min="2825" max="2827" width="9.5703125" style="247" customWidth="1"/>
    <col min="2828" max="2828" width="12.28515625" style="247" customWidth="1"/>
    <col min="2829" max="2829" width="11.7109375" style="247" customWidth="1"/>
    <col min="2830" max="3072" width="9.140625" style="247"/>
    <col min="3073" max="3073" width="42.85546875" style="247" customWidth="1"/>
    <col min="3074" max="3074" width="12" style="247" customWidth="1"/>
    <col min="3075" max="3075" width="13.7109375" style="247" customWidth="1"/>
    <col min="3076" max="3076" width="12.5703125" style="247" customWidth="1"/>
    <col min="3077" max="3077" width="13.85546875" style="247" customWidth="1"/>
    <col min="3078" max="3078" width="9.28515625" style="247" customWidth="1"/>
    <col min="3079" max="3079" width="12.140625" style="247" customWidth="1"/>
    <col min="3080" max="3080" width="9.140625" style="247"/>
    <col min="3081" max="3083" width="9.5703125" style="247" customWidth="1"/>
    <col min="3084" max="3084" width="12.28515625" style="247" customWidth="1"/>
    <col min="3085" max="3085" width="11.7109375" style="247" customWidth="1"/>
    <col min="3086" max="3328" width="9.140625" style="247"/>
    <col min="3329" max="3329" width="42.85546875" style="247" customWidth="1"/>
    <col min="3330" max="3330" width="12" style="247" customWidth="1"/>
    <col min="3331" max="3331" width="13.7109375" style="247" customWidth="1"/>
    <col min="3332" max="3332" width="12.5703125" style="247" customWidth="1"/>
    <col min="3333" max="3333" width="13.85546875" style="247" customWidth="1"/>
    <col min="3334" max="3334" width="9.28515625" style="247" customWidth="1"/>
    <col min="3335" max="3335" width="12.140625" style="247" customWidth="1"/>
    <col min="3336" max="3336" width="9.140625" style="247"/>
    <col min="3337" max="3339" width="9.5703125" style="247" customWidth="1"/>
    <col min="3340" max="3340" width="12.28515625" style="247" customWidth="1"/>
    <col min="3341" max="3341" width="11.7109375" style="247" customWidth="1"/>
    <col min="3342" max="3584" width="9.140625" style="247"/>
    <col min="3585" max="3585" width="42.85546875" style="247" customWidth="1"/>
    <col min="3586" max="3586" width="12" style="247" customWidth="1"/>
    <col min="3587" max="3587" width="13.7109375" style="247" customWidth="1"/>
    <col min="3588" max="3588" width="12.5703125" style="247" customWidth="1"/>
    <col min="3589" max="3589" width="13.85546875" style="247" customWidth="1"/>
    <col min="3590" max="3590" width="9.28515625" style="247" customWidth="1"/>
    <col min="3591" max="3591" width="12.140625" style="247" customWidth="1"/>
    <col min="3592" max="3592" width="9.140625" style="247"/>
    <col min="3593" max="3595" width="9.5703125" style="247" customWidth="1"/>
    <col min="3596" max="3596" width="12.28515625" style="247" customWidth="1"/>
    <col min="3597" max="3597" width="11.7109375" style="247" customWidth="1"/>
    <col min="3598" max="3840" width="9.140625" style="247"/>
    <col min="3841" max="3841" width="42.85546875" style="247" customWidth="1"/>
    <col min="3842" max="3842" width="12" style="247" customWidth="1"/>
    <col min="3843" max="3843" width="13.7109375" style="247" customWidth="1"/>
    <col min="3844" max="3844" width="12.5703125" style="247" customWidth="1"/>
    <col min="3845" max="3845" width="13.85546875" style="247" customWidth="1"/>
    <col min="3846" max="3846" width="9.28515625" style="247" customWidth="1"/>
    <col min="3847" max="3847" width="12.140625" style="247" customWidth="1"/>
    <col min="3848" max="3848" width="9.140625" style="247"/>
    <col min="3849" max="3851" width="9.5703125" style="247" customWidth="1"/>
    <col min="3852" max="3852" width="12.28515625" style="247" customWidth="1"/>
    <col min="3853" max="3853" width="11.7109375" style="247" customWidth="1"/>
    <col min="3854" max="4096" width="9.140625" style="247"/>
    <col min="4097" max="4097" width="42.85546875" style="247" customWidth="1"/>
    <col min="4098" max="4098" width="12" style="247" customWidth="1"/>
    <col min="4099" max="4099" width="13.7109375" style="247" customWidth="1"/>
    <col min="4100" max="4100" width="12.5703125" style="247" customWidth="1"/>
    <col min="4101" max="4101" width="13.85546875" style="247" customWidth="1"/>
    <col min="4102" max="4102" width="9.28515625" style="247" customWidth="1"/>
    <col min="4103" max="4103" width="12.140625" style="247" customWidth="1"/>
    <col min="4104" max="4104" width="9.140625" style="247"/>
    <col min="4105" max="4107" width="9.5703125" style="247" customWidth="1"/>
    <col min="4108" max="4108" width="12.28515625" style="247" customWidth="1"/>
    <col min="4109" max="4109" width="11.7109375" style="247" customWidth="1"/>
    <col min="4110" max="4352" width="9.140625" style="247"/>
    <col min="4353" max="4353" width="42.85546875" style="247" customWidth="1"/>
    <col min="4354" max="4354" width="12" style="247" customWidth="1"/>
    <col min="4355" max="4355" width="13.7109375" style="247" customWidth="1"/>
    <col min="4356" max="4356" width="12.5703125" style="247" customWidth="1"/>
    <col min="4357" max="4357" width="13.85546875" style="247" customWidth="1"/>
    <col min="4358" max="4358" width="9.28515625" style="247" customWidth="1"/>
    <col min="4359" max="4359" width="12.140625" style="247" customWidth="1"/>
    <col min="4360" max="4360" width="9.140625" style="247"/>
    <col min="4361" max="4363" width="9.5703125" style="247" customWidth="1"/>
    <col min="4364" max="4364" width="12.28515625" style="247" customWidth="1"/>
    <col min="4365" max="4365" width="11.7109375" style="247" customWidth="1"/>
    <col min="4366" max="4608" width="9.140625" style="247"/>
    <col min="4609" max="4609" width="42.85546875" style="247" customWidth="1"/>
    <col min="4610" max="4610" width="12" style="247" customWidth="1"/>
    <col min="4611" max="4611" width="13.7109375" style="247" customWidth="1"/>
    <col min="4612" max="4612" width="12.5703125" style="247" customWidth="1"/>
    <col min="4613" max="4613" width="13.85546875" style="247" customWidth="1"/>
    <col min="4614" max="4614" width="9.28515625" style="247" customWidth="1"/>
    <col min="4615" max="4615" width="12.140625" style="247" customWidth="1"/>
    <col min="4616" max="4616" width="9.140625" style="247"/>
    <col min="4617" max="4619" width="9.5703125" style="247" customWidth="1"/>
    <col min="4620" max="4620" width="12.28515625" style="247" customWidth="1"/>
    <col min="4621" max="4621" width="11.7109375" style="247" customWidth="1"/>
    <col min="4622" max="4864" width="9.140625" style="247"/>
    <col min="4865" max="4865" width="42.85546875" style="247" customWidth="1"/>
    <col min="4866" max="4866" width="12" style="247" customWidth="1"/>
    <col min="4867" max="4867" width="13.7109375" style="247" customWidth="1"/>
    <col min="4868" max="4868" width="12.5703125" style="247" customWidth="1"/>
    <col min="4869" max="4869" width="13.85546875" style="247" customWidth="1"/>
    <col min="4870" max="4870" width="9.28515625" style="247" customWidth="1"/>
    <col min="4871" max="4871" width="12.140625" style="247" customWidth="1"/>
    <col min="4872" max="4872" width="9.140625" style="247"/>
    <col min="4873" max="4875" width="9.5703125" style="247" customWidth="1"/>
    <col min="4876" max="4876" width="12.28515625" style="247" customWidth="1"/>
    <col min="4877" max="4877" width="11.7109375" style="247" customWidth="1"/>
    <col min="4878" max="5120" width="9.140625" style="247"/>
    <col min="5121" max="5121" width="42.85546875" style="247" customWidth="1"/>
    <col min="5122" max="5122" width="12" style="247" customWidth="1"/>
    <col min="5123" max="5123" width="13.7109375" style="247" customWidth="1"/>
    <col min="5124" max="5124" width="12.5703125" style="247" customWidth="1"/>
    <col min="5125" max="5125" width="13.85546875" style="247" customWidth="1"/>
    <col min="5126" max="5126" width="9.28515625" style="247" customWidth="1"/>
    <col min="5127" max="5127" width="12.140625" style="247" customWidth="1"/>
    <col min="5128" max="5128" width="9.140625" style="247"/>
    <col min="5129" max="5131" width="9.5703125" style="247" customWidth="1"/>
    <col min="5132" max="5132" width="12.28515625" style="247" customWidth="1"/>
    <col min="5133" max="5133" width="11.7109375" style="247" customWidth="1"/>
    <col min="5134" max="5376" width="9.140625" style="247"/>
    <col min="5377" max="5377" width="42.85546875" style="247" customWidth="1"/>
    <col min="5378" max="5378" width="12" style="247" customWidth="1"/>
    <col min="5379" max="5379" width="13.7109375" style="247" customWidth="1"/>
    <col min="5380" max="5380" width="12.5703125" style="247" customWidth="1"/>
    <col min="5381" max="5381" width="13.85546875" style="247" customWidth="1"/>
    <col min="5382" max="5382" width="9.28515625" style="247" customWidth="1"/>
    <col min="5383" max="5383" width="12.140625" style="247" customWidth="1"/>
    <col min="5384" max="5384" width="9.140625" style="247"/>
    <col min="5385" max="5387" width="9.5703125" style="247" customWidth="1"/>
    <col min="5388" max="5388" width="12.28515625" style="247" customWidth="1"/>
    <col min="5389" max="5389" width="11.7109375" style="247" customWidth="1"/>
    <col min="5390" max="5632" width="9.140625" style="247"/>
    <col min="5633" max="5633" width="42.85546875" style="247" customWidth="1"/>
    <col min="5634" max="5634" width="12" style="247" customWidth="1"/>
    <col min="5635" max="5635" width="13.7109375" style="247" customWidth="1"/>
    <col min="5636" max="5636" width="12.5703125" style="247" customWidth="1"/>
    <col min="5637" max="5637" width="13.85546875" style="247" customWidth="1"/>
    <col min="5638" max="5638" width="9.28515625" style="247" customWidth="1"/>
    <col min="5639" max="5639" width="12.140625" style="247" customWidth="1"/>
    <col min="5640" max="5640" width="9.140625" style="247"/>
    <col min="5641" max="5643" width="9.5703125" style="247" customWidth="1"/>
    <col min="5644" max="5644" width="12.28515625" style="247" customWidth="1"/>
    <col min="5645" max="5645" width="11.7109375" style="247" customWidth="1"/>
    <col min="5646" max="5888" width="9.140625" style="247"/>
    <col min="5889" max="5889" width="42.85546875" style="247" customWidth="1"/>
    <col min="5890" max="5890" width="12" style="247" customWidth="1"/>
    <col min="5891" max="5891" width="13.7109375" style="247" customWidth="1"/>
    <col min="5892" max="5892" width="12.5703125" style="247" customWidth="1"/>
    <col min="5893" max="5893" width="13.85546875" style="247" customWidth="1"/>
    <col min="5894" max="5894" width="9.28515625" style="247" customWidth="1"/>
    <col min="5895" max="5895" width="12.140625" style="247" customWidth="1"/>
    <col min="5896" max="5896" width="9.140625" style="247"/>
    <col min="5897" max="5899" width="9.5703125" style="247" customWidth="1"/>
    <col min="5900" max="5900" width="12.28515625" style="247" customWidth="1"/>
    <col min="5901" max="5901" width="11.7109375" style="247" customWidth="1"/>
    <col min="5902" max="6144" width="9.140625" style="247"/>
    <col min="6145" max="6145" width="42.85546875" style="247" customWidth="1"/>
    <col min="6146" max="6146" width="12" style="247" customWidth="1"/>
    <col min="6147" max="6147" width="13.7109375" style="247" customWidth="1"/>
    <col min="6148" max="6148" width="12.5703125" style="247" customWidth="1"/>
    <col min="6149" max="6149" width="13.85546875" style="247" customWidth="1"/>
    <col min="6150" max="6150" width="9.28515625" style="247" customWidth="1"/>
    <col min="6151" max="6151" width="12.140625" style="247" customWidth="1"/>
    <col min="6152" max="6152" width="9.140625" style="247"/>
    <col min="6153" max="6155" width="9.5703125" style="247" customWidth="1"/>
    <col min="6156" max="6156" width="12.28515625" style="247" customWidth="1"/>
    <col min="6157" max="6157" width="11.7109375" style="247" customWidth="1"/>
    <col min="6158" max="6400" width="9.140625" style="247"/>
    <col min="6401" max="6401" width="42.85546875" style="247" customWidth="1"/>
    <col min="6402" max="6402" width="12" style="247" customWidth="1"/>
    <col min="6403" max="6403" width="13.7109375" style="247" customWidth="1"/>
    <col min="6404" max="6404" width="12.5703125" style="247" customWidth="1"/>
    <col min="6405" max="6405" width="13.85546875" style="247" customWidth="1"/>
    <col min="6406" max="6406" width="9.28515625" style="247" customWidth="1"/>
    <col min="6407" max="6407" width="12.140625" style="247" customWidth="1"/>
    <col min="6408" max="6408" width="9.140625" style="247"/>
    <col min="6409" max="6411" width="9.5703125" style="247" customWidth="1"/>
    <col min="6412" max="6412" width="12.28515625" style="247" customWidth="1"/>
    <col min="6413" max="6413" width="11.7109375" style="247" customWidth="1"/>
    <col min="6414" max="6656" width="9.140625" style="247"/>
    <col min="6657" max="6657" width="42.85546875" style="247" customWidth="1"/>
    <col min="6658" max="6658" width="12" style="247" customWidth="1"/>
    <col min="6659" max="6659" width="13.7109375" style="247" customWidth="1"/>
    <col min="6660" max="6660" width="12.5703125" style="247" customWidth="1"/>
    <col min="6661" max="6661" width="13.85546875" style="247" customWidth="1"/>
    <col min="6662" max="6662" width="9.28515625" style="247" customWidth="1"/>
    <col min="6663" max="6663" width="12.140625" style="247" customWidth="1"/>
    <col min="6664" max="6664" width="9.140625" style="247"/>
    <col min="6665" max="6667" width="9.5703125" style="247" customWidth="1"/>
    <col min="6668" max="6668" width="12.28515625" style="247" customWidth="1"/>
    <col min="6669" max="6669" width="11.7109375" style="247" customWidth="1"/>
    <col min="6670" max="6912" width="9.140625" style="247"/>
    <col min="6913" max="6913" width="42.85546875" style="247" customWidth="1"/>
    <col min="6914" max="6914" width="12" style="247" customWidth="1"/>
    <col min="6915" max="6915" width="13.7109375" style="247" customWidth="1"/>
    <col min="6916" max="6916" width="12.5703125" style="247" customWidth="1"/>
    <col min="6917" max="6917" width="13.85546875" style="247" customWidth="1"/>
    <col min="6918" max="6918" width="9.28515625" style="247" customWidth="1"/>
    <col min="6919" max="6919" width="12.140625" style="247" customWidth="1"/>
    <col min="6920" max="6920" width="9.140625" style="247"/>
    <col min="6921" max="6923" width="9.5703125" style="247" customWidth="1"/>
    <col min="6924" max="6924" width="12.28515625" style="247" customWidth="1"/>
    <col min="6925" max="6925" width="11.7109375" style="247" customWidth="1"/>
    <col min="6926" max="7168" width="9.140625" style="247"/>
    <col min="7169" max="7169" width="42.85546875" style="247" customWidth="1"/>
    <col min="7170" max="7170" width="12" style="247" customWidth="1"/>
    <col min="7171" max="7171" width="13.7109375" style="247" customWidth="1"/>
    <col min="7172" max="7172" width="12.5703125" style="247" customWidth="1"/>
    <col min="7173" max="7173" width="13.85546875" style="247" customWidth="1"/>
    <col min="7174" max="7174" width="9.28515625" style="247" customWidth="1"/>
    <col min="7175" max="7175" width="12.140625" style="247" customWidth="1"/>
    <col min="7176" max="7176" width="9.140625" style="247"/>
    <col min="7177" max="7179" width="9.5703125" style="247" customWidth="1"/>
    <col min="7180" max="7180" width="12.28515625" style="247" customWidth="1"/>
    <col min="7181" max="7181" width="11.7109375" style="247" customWidth="1"/>
    <col min="7182" max="7424" width="9.140625" style="247"/>
    <col min="7425" max="7425" width="42.85546875" style="247" customWidth="1"/>
    <col min="7426" max="7426" width="12" style="247" customWidth="1"/>
    <col min="7427" max="7427" width="13.7109375" style="247" customWidth="1"/>
    <col min="7428" max="7428" width="12.5703125" style="247" customWidth="1"/>
    <col min="7429" max="7429" width="13.85546875" style="247" customWidth="1"/>
    <col min="7430" max="7430" width="9.28515625" style="247" customWidth="1"/>
    <col min="7431" max="7431" width="12.140625" style="247" customWidth="1"/>
    <col min="7432" max="7432" width="9.140625" style="247"/>
    <col min="7433" max="7435" width="9.5703125" style="247" customWidth="1"/>
    <col min="7436" max="7436" width="12.28515625" style="247" customWidth="1"/>
    <col min="7437" max="7437" width="11.7109375" style="247" customWidth="1"/>
    <col min="7438" max="7680" width="9.140625" style="247"/>
    <col min="7681" max="7681" width="42.85546875" style="247" customWidth="1"/>
    <col min="7682" max="7682" width="12" style="247" customWidth="1"/>
    <col min="7683" max="7683" width="13.7109375" style="247" customWidth="1"/>
    <col min="7684" max="7684" width="12.5703125" style="247" customWidth="1"/>
    <col min="7685" max="7685" width="13.85546875" style="247" customWidth="1"/>
    <col min="7686" max="7686" width="9.28515625" style="247" customWidth="1"/>
    <col min="7687" max="7687" width="12.140625" style="247" customWidth="1"/>
    <col min="7688" max="7688" width="9.140625" style="247"/>
    <col min="7689" max="7691" width="9.5703125" style="247" customWidth="1"/>
    <col min="7692" max="7692" width="12.28515625" style="247" customWidth="1"/>
    <col min="7693" max="7693" width="11.7109375" style="247" customWidth="1"/>
    <col min="7694" max="7936" width="9.140625" style="247"/>
    <col min="7937" max="7937" width="42.85546875" style="247" customWidth="1"/>
    <col min="7938" max="7938" width="12" style="247" customWidth="1"/>
    <col min="7939" max="7939" width="13.7109375" style="247" customWidth="1"/>
    <col min="7940" max="7940" width="12.5703125" style="247" customWidth="1"/>
    <col min="7941" max="7941" width="13.85546875" style="247" customWidth="1"/>
    <col min="7942" max="7942" width="9.28515625" style="247" customWidth="1"/>
    <col min="7943" max="7943" width="12.140625" style="247" customWidth="1"/>
    <col min="7944" max="7944" width="9.140625" style="247"/>
    <col min="7945" max="7947" width="9.5703125" style="247" customWidth="1"/>
    <col min="7948" max="7948" width="12.28515625" style="247" customWidth="1"/>
    <col min="7949" max="7949" width="11.7109375" style="247" customWidth="1"/>
    <col min="7950" max="8192" width="9.140625" style="247"/>
    <col min="8193" max="8193" width="42.85546875" style="247" customWidth="1"/>
    <col min="8194" max="8194" width="12" style="247" customWidth="1"/>
    <col min="8195" max="8195" width="13.7109375" style="247" customWidth="1"/>
    <col min="8196" max="8196" width="12.5703125" style="247" customWidth="1"/>
    <col min="8197" max="8197" width="13.85546875" style="247" customWidth="1"/>
    <col min="8198" max="8198" width="9.28515625" style="247" customWidth="1"/>
    <col min="8199" max="8199" width="12.140625" style="247" customWidth="1"/>
    <col min="8200" max="8200" width="9.140625" style="247"/>
    <col min="8201" max="8203" width="9.5703125" style="247" customWidth="1"/>
    <col min="8204" max="8204" width="12.28515625" style="247" customWidth="1"/>
    <col min="8205" max="8205" width="11.7109375" style="247" customWidth="1"/>
    <col min="8206" max="8448" width="9.140625" style="247"/>
    <col min="8449" max="8449" width="42.85546875" style="247" customWidth="1"/>
    <col min="8450" max="8450" width="12" style="247" customWidth="1"/>
    <col min="8451" max="8451" width="13.7109375" style="247" customWidth="1"/>
    <col min="8452" max="8452" width="12.5703125" style="247" customWidth="1"/>
    <col min="8453" max="8453" width="13.85546875" style="247" customWidth="1"/>
    <col min="8454" max="8454" width="9.28515625" style="247" customWidth="1"/>
    <col min="8455" max="8455" width="12.140625" style="247" customWidth="1"/>
    <col min="8456" max="8456" width="9.140625" style="247"/>
    <col min="8457" max="8459" width="9.5703125" style="247" customWidth="1"/>
    <col min="8460" max="8460" width="12.28515625" style="247" customWidth="1"/>
    <col min="8461" max="8461" width="11.7109375" style="247" customWidth="1"/>
    <col min="8462" max="8704" width="9.140625" style="247"/>
    <col min="8705" max="8705" width="42.85546875" style="247" customWidth="1"/>
    <col min="8706" max="8706" width="12" style="247" customWidth="1"/>
    <col min="8707" max="8707" width="13.7109375" style="247" customWidth="1"/>
    <col min="8708" max="8708" width="12.5703125" style="247" customWidth="1"/>
    <col min="8709" max="8709" width="13.85546875" style="247" customWidth="1"/>
    <col min="8710" max="8710" width="9.28515625" style="247" customWidth="1"/>
    <col min="8711" max="8711" width="12.140625" style="247" customWidth="1"/>
    <col min="8712" max="8712" width="9.140625" style="247"/>
    <col min="8713" max="8715" width="9.5703125" style="247" customWidth="1"/>
    <col min="8716" max="8716" width="12.28515625" style="247" customWidth="1"/>
    <col min="8717" max="8717" width="11.7109375" style="247" customWidth="1"/>
    <col min="8718" max="8960" width="9.140625" style="247"/>
    <col min="8961" max="8961" width="42.85546875" style="247" customWidth="1"/>
    <col min="8962" max="8962" width="12" style="247" customWidth="1"/>
    <col min="8963" max="8963" width="13.7109375" style="247" customWidth="1"/>
    <col min="8964" max="8964" width="12.5703125" style="247" customWidth="1"/>
    <col min="8965" max="8965" width="13.85546875" style="247" customWidth="1"/>
    <col min="8966" max="8966" width="9.28515625" style="247" customWidth="1"/>
    <col min="8967" max="8967" width="12.140625" style="247" customWidth="1"/>
    <col min="8968" max="8968" width="9.140625" style="247"/>
    <col min="8969" max="8971" width="9.5703125" style="247" customWidth="1"/>
    <col min="8972" max="8972" width="12.28515625" style="247" customWidth="1"/>
    <col min="8973" max="8973" width="11.7109375" style="247" customWidth="1"/>
    <col min="8974" max="9216" width="9.140625" style="247"/>
    <col min="9217" max="9217" width="42.85546875" style="247" customWidth="1"/>
    <col min="9218" max="9218" width="12" style="247" customWidth="1"/>
    <col min="9219" max="9219" width="13.7109375" style="247" customWidth="1"/>
    <col min="9220" max="9220" width="12.5703125" style="247" customWidth="1"/>
    <col min="9221" max="9221" width="13.85546875" style="247" customWidth="1"/>
    <col min="9222" max="9222" width="9.28515625" style="247" customWidth="1"/>
    <col min="9223" max="9223" width="12.140625" style="247" customWidth="1"/>
    <col min="9224" max="9224" width="9.140625" style="247"/>
    <col min="9225" max="9227" width="9.5703125" style="247" customWidth="1"/>
    <col min="9228" max="9228" width="12.28515625" style="247" customWidth="1"/>
    <col min="9229" max="9229" width="11.7109375" style="247" customWidth="1"/>
    <col min="9230" max="9472" width="9.140625" style="247"/>
    <col min="9473" max="9473" width="42.85546875" style="247" customWidth="1"/>
    <col min="9474" max="9474" width="12" style="247" customWidth="1"/>
    <col min="9475" max="9475" width="13.7109375" style="247" customWidth="1"/>
    <col min="9476" max="9476" width="12.5703125" style="247" customWidth="1"/>
    <col min="9477" max="9477" width="13.85546875" style="247" customWidth="1"/>
    <col min="9478" max="9478" width="9.28515625" style="247" customWidth="1"/>
    <col min="9479" max="9479" width="12.140625" style="247" customWidth="1"/>
    <col min="9480" max="9480" width="9.140625" style="247"/>
    <col min="9481" max="9483" width="9.5703125" style="247" customWidth="1"/>
    <col min="9484" max="9484" width="12.28515625" style="247" customWidth="1"/>
    <col min="9485" max="9485" width="11.7109375" style="247" customWidth="1"/>
    <col min="9486" max="9728" width="9.140625" style="247"/>
    <col min="9729" max="9729" width="42.85546875" style="247" customWidth="1"/>
    <col min="9730" max="9730" width="12" style="247" customWidth="1"/>
    <col min="9731" max="9731" width="13.7109375" style="247" customWidth="1"/>
    <col min="9732" max="9732" width="12.5703125" style="247" customWidth="1"/>
    <col min="9733" max="9733" width="13.85546875" style="247" customWidth="1"/>
    <col min="9734" max="9734" width="9.28515625" style="247" customWidth="1"/>
    <col min="9735" max="9735" width="12.140625" style="247" customWidth="1"/>
    <col min="9736" max="9736" width="9.140625" style="247"/>
    <col min="9737" max="9739" width="9.5703125" style="247" customWidth="1"/>
    <col min="9740" max="9740" width="12.28515625" style="247" customWidth="1"/>
    <col min="9741" max="9741" width="11.7109375" style="247" customWidth="1"/>
    <col min="9742" max="9984" width="9.140625" style="247"/>
    <col min="9985" max="9985" width="42.85546875" style="247" customWidth="1"/>
    <col min="9986" max="9986" width="12" style="247" customWidth="1"/>
    <col min="9987" max="9987" width="13.7109375" style="247" customWidth="1"/>
    <col min="9988" max="9988" width="12.5703125" style="247" customWidth="1"/>
    <col min="9989" max="9989" width="13.85546875" style="247" customWidth="1"/>
    <col min="9990" max="9990" width="9.28515625" style="247" customWidth="1"/>
    <col min="9991" max="9991" width="12.140625" style="247" customWidth="1"/>
    <col min="9992" max="9992" width="9.140625" style="247"/>
    <col min="9993" max="9995" width="9.5703125" style="247" customWidth="1"/>
    <col min="9996" max="9996" width="12.28515625" style="247" customWidth="1"/>
    <col min="9997" max="9997" width="11.7109375" style="247" customWidth="1"/>
    <col min="9998" max="10240" width="9.140625" style="247"/>
    <col min="10241" max="10241" width="42.85546875" style="247" customWidth="1"/>
    <col min="10242" max="10242" width="12" style="247" customWidth="1"/>
    <col min="10243" max="10243" width="13.7109375" style="247" customWidth="1"/>
    <col min="10244" max="10244" width="12.5703125" style="247" customWidth="1"/>
    <col min="10245" max="10245" width="13.85546875" style="247" customWidth="1"/>
    <col min="10246" max="10246" width="9.28515625" style="247" customWidth="1"/>
    <col min="10247" max="10247" width="12.140625" style="247" customWidth="1"/>
    <col min="10248" max="10248" width="9.140625" style="247"/>
    <col min="10249" max="10251" width="9.5703125" style="247" customWidth="1"/>
    <col min="10252" max="10252" width="12.28515625" style="247" customWidth="1"/>
    <col min="10253" max="10253" width="11.7109375" style="247" customWidth="1"/>
    <col min="10254" max="10496" width="9.140625" style="247"/>
    <col min="10497" max="10497" width="42.85546875" style="247" customWidth="1"/>
    <col min="10498" max="10498" width="12" style="247" customWidth="1"/>
    <col min="10499" max="10499" width="13.7109375" style="247" customWidth="1"/>
    <col min="10500" max="10500" width="12.5703125" style="247" customWidth="1"/>
    <col min="10501" max="10501" width="13.85546875" style="247" customWidth="1"/>
    <col min="10502" max="10502" width="9.28515625" style="247" customWidth="1"/>
    <col min="10503" max="10503" width="12.140625" style="247" customWidth="1"/>
    <col min="10504" max="10504" width="9.140625" style="247"/>
    <col min="10505" max="10507" width="9.5703125" style="247" customWidth="1"/>
    <col min="10508" max="10508" width="12.28515625" style="247" customWidth="1"/>
    <col min="10509" max="10509" width="11.7109375" style="247" customWidth="1"/>
    <col min="10510" max="10752" width="9.140625" style="247"/>
    <col min="10753" max="10753" width="42.85546875" style="247" customWidth="1"/>
    <col min="10754" max="10754" width="12" style="247" customWidth="1"/>
    <col min="10755" max="10755" width="13.7109375" style="247" customWidth="1"/>
    <col min="10756" max="10756" width="12.5703125" style="247" customWidth="1"/>
    <col min="10757" max="10757" width="13.85546875" style="247" customWidth="1"/>
    <col min="10758" max="10758" width="9.28515625" style="247" customWidth="1"/>
    <col min="10759" max="10759" width="12.140625" style="247" customWidth="1"/>
    <col min="10760" max="10760" width="9.140625" style="247"/>
    <col min="10761" max="10763" width="9.5703125" style="247" customWidth="1"/>
    <col min="10764" max="10764" width="12.28515625" style="247" customWidth="1"/>
    <col min="10765" max="10765" width="11.7109375" style="247" customWidth="1"/>
    <col min="10766" max="11008" width="9.140625" style="247"/>
    <col min="11009" max="11009" width="42.85546875" style="247" customWidth="1"/>
    <col min="11010" max="11010" width="12" style="247" customWidth="1"/>
    <col min="11011" max="11011" width="13.7109375" style="247" customWidth="1"/>
    <col min="11012" max="11012" width="12.5703125" style="247" customWidth="1"/>
    <col min="11013" max="11013" width="13.85546875" style="247" customWidth="1"/>
    <col min="11014" max="11014" width="9.28515625" style="247" customWidth="1"/>
    <col min="11015" max="11015" width="12.140625" style="247" customWidth="1"/>
    <col min="11016" max="11016" width="9.140625" style="247"/>
    <col min="11017" max="11019" width="9.5703125" style="247" customWidth="1"/>
    <col min="11020" max="11020" width="12.28515625" style="247" customWidth="1"/>
    <col min="11021" max="11021" width="11.7109375" style="247" customWidth="1"/>
    <col min="11022" max="11264" width="9.140625" style="247"/>
    <col min="11265" max="11265" width="42.85546875" style="247" customWidth="1"/>
    <col min="11266" max="11266" width="12" style="247" customWidth="1"/>
    <col min="11267" max="11267" width="13.7109375" style="247" customWidth="1"/>
    <col min="11268" max="11268" width="12.5703125" style="247" customWidth="1"/>
    <col min="11269" max="11269" width="13.85546875" style="247" customWidth="1"/>
    <col min="11270" max="11270" width="9.28515625" style="247" customWidth="1"/>
    <col min="11271" max="11271" width="12.140625" style="247" customWidth="1"/>
    <col min="11272" max="11272" width="9.140625" style="247"/>
    <col min="11273" max="11275" width="9.5703125" style="247" customWidth="1"/>
    <col min="11276" max="11276" width="12.28515625" style="247" customWidth="1"/>
    <col min="11277" max="11277" width="11.7109375" style="247" customWidth="1"/>
    <col min="11278" max="11520" width="9.140625" style="247"/>
    <col min="11521" max="11521" width="42.85546875" style="247" customWidth="1"/>
    <col min="11522" max="11522" width="12" style="247" customWidth="1"/>
    <col min="11523" max="11523" width="13.7109375" style="247" customWidth="1"/>
    <col min="11524" max="11524" width="12.5703125" style="247" customWidth="1"/>
    <col min="11525" max="11525" width="13.85546875" style="247" customWidth="1"/>
    <col min="11526" max="11526" width="9.28515625" style="247" customWidth="1"/>
    <col min="11527" max="11527" width="12.140625" style="247" customWidth="1"/>
    <col min="11528" max="11528" width="9.140625" style="247"/>
    <col min="11529" max="11531" width="9.5703125" style="247" customWidth="1"/>
    <col min="11532" max="11532" width="12.28515625" style="247" customWidth="1"/>
    <col min="11533" max="11533" width="11.7109375" style="247" customWidth="1"/>
    <col min="11534" max="11776" width="9.140625" style="247"/>
    <col min="11777" max="11777" width="42.85546875" style="247" customWidth="1"/>
    <col min="11778" max="11778" width="12" style="247" customWidth="1"/>
    <col min="11779" max="11779" width="13.7109375" style="247" customWidth="1"/>
    <col min="11780" max="11780" width="12.5703125" style="247" customWidth="1"/>
    <col min="11781" max="11781" width="13.85546875" style="247" customWidth="1"/>
    <col min="11782" max="11782" width="9.28515625" style="247" customWidth="1"/>
    <col min="11783" max="11783" width="12.140625" style="247" customWidth="1"/>
    <col min="11784" max="11784" width="9.140625" style="247"/>
    <col min="11785" max="11787" width="9.5703125" style="247" customWidth="1"/>
    <col min="11788" max="11788" width="12.28515625" style="247" customWidth="1"/>
    <col min="11789" max="11789" width="11.7109375" style="247" customWidth="1"/>
    <col min="11790" max="12032" width="9.140625" style="247"/>
    <col min="12033" max="12033" width="42.85546875" style="247" customWidth="1"/>
    <col min="12034" max="12034" width="12" style="247" customWidth="1"/>
    <col min="12035" max="12035" width="13.7109375" style="247" customWidth="1"/>
    <col min="12036" max="12036" width="12.5703125" style="247" customWidth="1"/>
    <col min="12037" max="12037" width="13.85546875" style="247" customWidth="1"/>
    <col min="12038" max="12038" width="9.28515625" style="247" customWidth="1"/>
    <col min="12039" max="12039" width="12.140625" style="247" customWidth="1"/>
    <col min="12040" max="12040" width="9.140625" style="247"/>
    <col min="12041" max="12043" width="9.5703125" style="247" customWidth="1"/>
    <col min="12044" max="12044" width="12.28515625" style="247" customWidth="1"/>
    <col min="12045" max="12045" width="11.7109375" style="247" customWidth="1"/>
    <col min="12046" max="12288" width="9.140625" style="247"/>
    <col min="12289" max="12289" width="42.85546875" style="247" customWidth="1"/>
    <col min="12290" max="12290" width="12" style="247" customWidth="1"/>
    <col min="12291" max="12291" width="13.7109375" style="247" customWidth="1"/>
    <col min="12292" max="12292" width="12.5703125" style="247" customWidth="1"/>
    <col min="12293" max="12293" width="13.85546875" style="247" customWidth="1"/>
    <col min="12294" max="12294" width="9.28515625" style="247" customWidth="1"/>
    <col min="12295" max="12295" width="12.140625" style="247" customWidth="1"/>
    <col min="12296" max="12296" width="9.140625" style="247"/>
    <col min="12297" max="12299" width="9.5703125" style="247" customWidth="1"/>
    <col min="12300" max="12300" width="12.28515625" style="247" customWidth="1"/>
    <col min="12301" max="12301" width="11.7109375" style="247" customWidth="1"/>
    <col min="12302" max="12544" width="9.140625" style="247"/>
    <col min="12545" max="12545" width="42.85546875" style="247" customWidth="1"/>
    <col min="12546" max="12546" width="12" style="247" customWidth="1"/>
    <col min="12547" max="12547" width="13.7109375" style="247" customWidth="1"/>
    <col min="12548" max="12548" width="12.5703125" style="247" customWidth="1"/>
    <col min="12549" max="12549" width="13.85546875" style="247" customWidth="1"/>
    <col min="12550" max="12550" width="9.28515625" style="247" customWidth="1"/>
    <col min="12551" max="12551" width="12.140625" style="247" customWidth="1"/>
    <col min="12552" max="12552" width="9.140625" style="247"/>
    <col min="12553" max="12555" width="9.5703125" style="247" customWidth="1"/>
    <col min="12556" max="12556" width="12.28515625" style="247" customWidth="1"/>
    <col min="12557" max="12557" width="11.7109375" style="247" customWidth="1"/>
    <col min="12558" max="12800" width="9.140625" style="247"/>
    <col min="12801" max="12801" width="42.85546875" style="247" customWidth="1"/>
    <col min="12802" max="12802" width="12" style="247" customWidth="1"/>
    <col min="12803" max="12803" width="13.7109375" style="247" customWidth="1"/>
    <col min="12804" max="12804" width="12.5703125" style="247" customWidth="1"/>
    <col min="12805" max="12805" width="13.85546875" style="247" customWidth="1"/>
    <col min="12806" max="12806" width="9.28515625" style="247" customWidth="1"/>
    <col min="12807" max="12807" width="12.140625" style="247" customWidth="1"/>
    <col min="12808" max="12808" width="9.140625" style="247"/>
    <col min="12809" max="12811" width="9.5703125" style="247" customWidth="1"/>
    <col min="12812" max="12812" width="12.28515625" style="247" customWidth="1"/>
    <col min="12813" max="12813" width="11.7109375" style="247" customWidth="1"/>
    <col min="12814" max="13056" width="9.140625" style="247"/>
    <col min="13057" max="13057" width="42.85546875" style="247" customWidth="1"/>
    <col min="13058" max="13058" width="12" style="247" customWidth="1"/>
    <col min="13059" max="13059" width="13.7109375" style="247" customWidth="1"/>
    <col min="13060" max="13060" width="12.5703125" style="247" customWidth="1"/>
    <col min="13061" max="13061" width="13.85546875" style="247" customWidth="1"/>
    <col min="13062" max="13062" width="9.28515625" style="247" customWidth="1"/>
    <col min="13063" max="13063" width="12.140625" style="247" customWidth="1"/>
    <col min="13064" max="13064" width="9.140625" style="247"/>
    <col min="13065" max="13067" width="9.5703125" style="247" customWidth="1"/>
    <col min="13068" max="13068" width="12.28515625" style="247" customWidth="1"/>
    <col min="13069" max="13069" width="11.7109375" style="247" customWidth="1"/>
    <col min="13070" max="13312" width="9.140625" style="247"/>
    <col min="13313" max="13313" width="42.85546875" style="247" customWidth="1"/>
    <col min="13314" max="13314" width="12" style="247" customWidth="1"/>
    <col min="13315" max="13315" width="13.7109375" style="247" customWidth="1"/>
    <col min="13316" max="13316" width="12.5703125" style="247" customWidth="1"/>
    <col min="13317" max="13317" width="13.85546875" style="247" customWidth="1"/>
    <col min="13318" max="13318" width="9.28515625" style="247" customWidth="1"/>
    <col min="13319" max="13319" width="12.140625" style="247" customWidth="1"/>
    <col min="13320" max="13320" width="9.140625" style="247"/>
    <col min="13321" max="13323" width="9.5703125" style="247" customWidth="1"/>
    <col min="13324" max="13324" width="12.28515625" style="247" customWidth="1"/>
    <col min="13325" max="13325" width="11.7109375" style="247" customWidth="1"/>
    <col min="13326" max="13568" width="9.140625" style="247"/>
    <col min="13569" max="13569" width="42.85546875" style="247" customWidth="1"/>
    <col min="13570" max="13570" width="12" style="247" customWidth="1"/>
    <col min="13571" max="13571" width="13.7109375" style="247" customWidth="1"/>
    <col min="13572" max="13572" width="12.5703125" style="247" customWidth="1"/>
    <col min="13573" max="13573" width="13.85546875" style="247" customWidth="1"/>
    <col min="13574" max="13574" width="9.28515625" style="247" customWidth="1"/>
    <col min="13575" max="13575" width="12.140625" style="247" customWidth="1"/>
    <col min="13576" max="13576" width="9.140625" style="247"/>
    <col min="13577" max="13579" width="9.5703125" style="247" customWidth="1"/>
    <col min="13580" max="13580" width="12.28515625" style="247" customWidth="1"/>
    <col min="13581" max="13581" width="11.7109375" style="247" customWidth="1"/>
    <col min="13582" max="13824" width="9.140625" style="247"/>
    <col min="13825" max="13825" width="42.85546875" style="247" customWidth="1"/>
    <col min="13826" max="13826" width="12" style="247" customWidth="1"/>
    <col min="13827" max="13827" width="13.7109375" style="247" customWidth="1"/>
    <col min="13828" max="13828" width="12.5703125" style="247" customWidth="1"/>
    <col min="13829" max="13829" width="13.85546875" style="247" customWidth="1"/>
    <col min="13830" max="13830" width="9.28515625" style="247" customWidth="1"/>
    <col min="13831" max="13831" width="12.140625" style="247" customWidth="1"/>
    <col min="13832" max="13832" width="9.140625" style="247"/>
    <col min="13833" max="13835" width="9.5703125" style="247" customWidth="1"/>
    <col min="13836" max="13836" width="12.28515625" style="247" customWidth="1"/>
    <col min="13837" max="13837" width="11.7109375" style="247" customWidth="1"/>
    <col min="13838" max="14080" width="9.140625" style="247"/>
    <col min="14081" max="14081" width="42.85546875" style="247" customWidth="1"/>
    <col min="14082" max="14082" width="12" style="247" customWidth="1"/>
    <col min="14083" max="14083" width="13.7109375" style="247" customWidth="1"/>
    <col min="14084" max="14084" width="12.5703125" style="247" customWidth="1"/>
    <col min="14085" max="14085" width="13.85546875" style="247" customWidth="1"/>
    <col min="14086" max="14086" width="9.28515625" style="247" customWidth="1"/>
    <col min="14087" max="14087" width="12.140625" style="247" customWidth="1"/>
    <col min="14088" max="14088" width="9.140625" style="247"/>
    <col min="14089" max="14091" width="9.5703125" style="247" customWidth="1"/>
    <col min="14092" max="14092" width="12.28515625" style="247" customWidth="1"/>
    <col min="14093" max="14093" width="11.7109375" style="247" customWidth="1"/>
    <col min="14094" max="14336" width="9.140625" style="247"/>
    <col min="14337" max="14337" width="42.85546875" style="247" customWidth="1"/>
    <col min="14338" max="14338" width="12" style="247" customWidth="1"/>
    <col min="14339" max="14339" width="13.7109375" style="247" customWidth="1"/>
    <col min="14340" max="14340" width="12.5703125" style="247" customWidth="1"/>
    <col min="14341" max="14341" width="13.85546875" style="247" customWidth="1"/>
    <col min="14342" max="14342" width="9.28515625" style="247" customWidth="1"/>
    <col min="14343" max="14343" width="12.140625" style="247" customWidth="1"/>
    <col min="14344" max="14344" width="9.140625" style="247"/>
    <col min="14345" max="14347" width="9.5703125" style="247" customWidth="1"/>
    <col min="14348" max="14348" width="12.28515625" style="247" customWidth="1"/>
    <col min="14349" max="14349" width="11.7109375" style="247" customWidth="1"/>
    <col min="14350" max="14592" width="9.140625" style="247"/>
    <col min="14593" max="14593" width="42.85546875" style="247" customWidth="1"/>
    <col min="14594" max="14594" width="12" style="247" customWidth="1"/>
    <col min="14595" max="14595" width="13.7109375" style="247" customWidth="1"/>
    <col min="14596" max="14596" width="12.5703125" style="247" customWidth="1"/>
    <col min="14597" max="14597" width="13.85546875" style="247" customWidth="1"/>
    <col min="14598" max="14598" width="9.28515625" style="247" customWidth="1"/>
    <col min="14599" max="14599" width="12.140625" style="247" customWidth="1"/>
    <col min="14600" max="14600" width="9.140625" style="247"/>
    <col min="14601" max="14603" width="9.5703125" style="247" customWidth="1"/>
    <col min="14604" max="14604" width="12.28515625" style="247" customWidth="1"/>
    <col min="14605" max="14605" width="11.7109375" style="247" customWidth="1"/>
    <col min="14606" max="14848" width="9.140625" style="247"/>
    <col min="14849" max="14849" width="42.85546875" style="247" customWidth="1"/>
    <col min="14850" max="14850" width="12" style="247" customWidth="1"/>
    <col min="14851" max="14851" width="13.7109375" style="247" customWidth="1"/>
    <col min="14852" max="14852" width="12.5703125" style="247" customWidth="1"/>
    <col min="14853" max="14853" width="13.85546875" style="247" customWidth="1"/>
    <col min="14854" max="14854" width="9.28515625" style="247" customWidth="1"/>
    <col min="14855" max="14855" width="12.140625" style="247" customWidth="1"/>
    <col min="14856" max="14856" width="9.140625" style="247"/>
    <col min="14857" max="14859" width="9.5703125" style="247" customWidth="1"/>
    <col min="14860" max="14860" width="12.28515625" style="247" customWidth="1"/>
    <col min="14861" max="14861" width="11.7109375" style="247" customWidth="1"/>
    <col min="14862" max="15104" width="9.140625" style="247"/>
    <col min="15105" max="15105" width="42.85546875" style="247" customWidth="1"/>
    <col min="15106" max="15106" width="12" style="247" customWidth="1"/>
    <col min="15107" max="15107" width="13.7109375" style="247" customWidth="1"/>
    <col min="15108" max="15108" width="12.5703125" style="247" customWidth="1"/>
    <col min="15109" max="15109" width="13.85546875" style="247" customWidth="1"/>
    <col min="15110" max="15110" width="9.28515625" style="247" customWidth="1"/>
    <col min="15111" max="15111" width="12.140625" style="247" customWidth="1"/>
    <col min="15112" max="15112" width="9.140625" style="247"/>
    <col min="15113" max="15115" width="9.5703125" style="247" customWidth="1"/>
    <col min="15116" max="15116" width="12.28515625" style="247" customWidth="1"/>
    <col min="15117" max="15117" width="11.7109375" style="247" customWidth="1"/>
    <col min="15118" max="15360" width="9.140625" style="247"/>
    <col min="15361" max="15361" width="42.85546875" style="247" customWidth="1"/>
    <col min="15362" max="15362" width="12" style="247" customWidth="1"/>
    <col min="15363" max="15363" width="13.7109375" style="247" customWidth="1"/>
    <col min="15364" max="15364" width="12.5703125" style="247" customWidth="1"/>
    <col min="15365" max="15365" width="13.85546875" style="247" customWidth="1"/>
    <col min="15366" max="15366" width="9.28515625" style="247" customWidth="1"/>
    <col min="15367" max="15367" width="12.140625" style="247" customWidth="1"/>
    <col min="15368" max="15368" width="9.140625" style="247"/>
    <col min="15369" max="15371" width="9.5703125" style="247" customWidth="1"/>
    <col min="15372" max="15372" width="12.28515625" style="247" customWidth="1"/>
    <col min="15373" max="15373" width="11.7109375" style="247" customWidth="1"/>
    <col min="15374" max="15616" width="9.140625" style="247"/>
    <col min="15617" max="15617" width="42.85546875" style="247" customWidth="1"/>
    <col min="15618" max="15618" width="12" style="247" customWidth="1"/>
    <col min="15619" max="15619" width="13.7109375" style="247" customWidth="1"/>
    <col min="15620" max="15620" width="12.5703125" style="247" customWidth="1"/>
    <col min="15621" max="15621" width="13.85546875" style="247" customWidth="1"/>
    <col min="15622" max="15622" width="9.28515625" style="247" customWidth="1"/>
    <col min="15623" max="15623" width="12.140625" style="247" customWidth="1"/>
    <col min="15624" max="15624" width="9.140625" style="247"/>
    <col min="15625" max="15627" width="9.5703125" style="247" customWidth="1"/>
    <col min="15628" max="15628" width="12.28515625" style="247" customWidth="1"/>
    <col min="15629" max="15629" width="11.7109375" style="247" customWidth="1"/>
    <col min="15630" max="15872" width="9.140625" style="247"/>
    <col min="15873" max="15873" width="42.85546875" style="247" customWidth="1"/>
    <col min="15874" max="15874" width="12" style="247" customWidth="1"/>
    <col min="15875" max="15875" width="13.7109375" style="247" customWidth="1"/>
    <col min="15876" max="15876" width="12.5703125" style="247" customWidth="1"/>
    <col min="15877" max="15877" width="13.85546875" style="247" customWidth="1"/>
    <col min="15878" max="15878" width="9.28515625" style="247" customWidth="1"/>
    <col min="15879" max="15879" width="12.140625" style="247" customWidth="1"/>
    <col min="15880" max="15880" width="9.140625" style="247"/>
    <col min="15881" max="15883" width="9.5703125" style="247" customWidth="1"/>
    <col min="15884" max="15884" width="12.28515625" style="247" customWidth="1"/>
    <col min="15885" max="15885" width="11.7109375" style="247" customWidth="1"/>
    <col min="15886" max="16128" width="9.140625" style="247"/>
    <col min="16129" max="16129" width="42.85546875" style="247" customWidth="1"/>
    <col min="16130" max="16130" width="12" style="247" customWidth="1"/>
    <col min="16131" max="16131" width="13.7109375" style="247" customWidth="1"/>
    <col min="16132" max="16132" width="12.5703125" style="247" customWidth="1"/>
    <col min="16133" max="16133" width="13.85546875" style="247" customWidth="1"/>
    <col min="16134" max="16134" width="9.28515625" style="247" customWidth="1"/>
    <col min="16135" max="16135" width="12.140625" style="247" customWidth="1"/>
    <col min="16136" max="16136" width="9.140625" style="247"/>
    <col min="16137" max="16139" width="9.5703125" style="247" customWidth="1"/>
    <col min="16140" max="16140" width="12.28515625" style="247" customWidth="1"/>
    <col min="16141" max="16141" width="11.7109375" style="247" customWidth="1"/>
    <col min="16142" max="16384" width="9.140625" style="247"/>
  </cols>
  <sheetData>
    <row r="1" spans="1:12" x14ac:dyDescent="0.2">
      <c r="A1" s="326" t="s">
        <v>700</v>
      </c>
      <c r="B1" s="326"/>
      <c r="C1" s="326"/>
      <c r="D1" s="326"/>
      <c r="E1" s="326" t="s">
        <v>701</v>
      </c>
    </row>
    <row r="2" spans="1:12" ht="10.5" customHeight="1" x14ac:dyDescent="0.2">
      <c r="A2" s="589" t="s">
        <v>987</v>
      </c>
      <c r="B2" s="589"/>
      <c r="C2" s="589"/>
      <c r="D2" s="589"/>
      <c r="E2" s="589"/>
      <c r="F2" s="248"/>
      <c r="G2" s="248"/>
      <c r="H2" s="248"/>
      <c r="L2" s="264"/>
    </row>
    <row r="3" spans="1:12" x14ac:dyDescent="0.2">
      <c r="A3" s="589" t="s">
        <v>609</v>
      </c>
      <c r="B3" s="589"/>
      <c r="C3" s="589"/>
      <c r="D3" s="589"/>
      <c r="E3" s="589"/>
    </row>
    <row r="4" spans="1:12" x14ac:dyDescent="0.2">
      <c r="E4" s="307" t="s">
        <v>7</v>
      </c>
    </row>
    <row r="5" spans="1:12" ht="14.25" customHeight="1" x14ac:dyDescent="0.2">
      <c r="A5" s="588" t="s">
        <v>49</v>
      </c>
      <c r="B5" s="592" t="s">
        <v>610</v>
      </c>
      <c r="C5" s="593"/>
      <c r="D5" s="594"/>
      <c r="E5" s="595" t="s">
        <v>611</v>
      </c>
    </row>
    <row r="6" spans="1:12" ht="18.75" customHeight="1" x14ac:dyDescent="0.2">
      <c r="A6" s="588"/>
      <c r="B6" s="305" t="s">
        <v>639</v>
      </c>
      <c r="C6" s="327"/>
      <c r="D6" s="327"/>
      <c r="E6" s="597"/>
    </row>
    <row r="7" spans="1:12" ht="13.5" customHeight="1" x14ac:dyDescent="0.2">
      <c r="A7" s="252" t="s">
        <v>207</v>
      </c>
      <c r="B7" s="90">
        <f>SUM(B8:B12)</f>
        <v>91310</v>
      </c>
      <c r="C7" s="90">
        <f>SUM(C8:C12)</f>
        <v>0</v>
      </c>
      <c r="D7" s="90">
        <f>SUM(D8:D12)</f>
        <v>0</v>
      </c>
      <c r="E7" s="90">
        <f>SUM(B7:D7)</f>
        <v>91310</v>
      </c>
    </row>
    <row r="8" spans="1:12" ht="13.5" customHeight="1" x14ac:dyDescent="0.2">
      <c r="A8" s="308" t="s">
        <v>137</v>
      </c>
      <c r="B8" s="91">
        <f>53861+12084</f>
        <v>65945</v>
      </c>
      <c r="C8" s="91"/>
      <c r="D8" s="91"/>
      <c r="E8" s="91">
        <f>SUM(B8:D8)</f>
        <v>65945</v>
      </c>
    </row>
    <row r="9" spans="1:12" ht="13.5" customHeight="1" x14ac:dyDescent="0.2">
      <c r="A9" s="315" t="s">
        <v>144</v>
      </c>
      <c r="B9" s="91">
        <v>17580</v>
      </c>
      <c r="C9" s="91"/>
      <c r="D9" s="91"/>
      <c r="E9" s="91">
        <f>SUM(B9:D9)</f>
        <v>17580</v>
      </c>
    </row>
    <row r="10" spans="1:12" x14ac:dyDescent="0.2">
      <c r="A10" s="308" t="s">
        <v>138</v>
      </c>
      <c r="B10" s="91">
        <f>1535+3850+1340+1060</f>
        <v>7785</v>
      </c>
      <c r="C10" s="91"/>
      <c r="D10" s="91"/>
      <c r="E10" s="91">
        <f>SUM(B10:D10)</f>
        <v>7785</v>
      </c>
    </row>
    <row r="11" spans="1:12" ht="13.5" customHeight="1" x14ac:dyDescent="0.2">
      <c r="A11" s="253" t="s">
        <v>139</v>
      </c>
      <c r="B11" s="91"/>
      <c r="C11" s="91"/>
      <c r="D11" s="91"/>
      <c r="E11" s="91"/>
    </row>
    <row r="12" spans="1:12" ht="13.5" customHeight="1" x14ac:dyDescent="0.2">
      <c r="A12" s="308" t="s">
        <v>160</v>
      </c>
      <c r="B12" s="91"/>
      <c r="C12" s="91"/>
      <c r="D12" s="91"/>
      <c r="E12" s="91"/>
    </row>
    <row r="13" spans="1:12" ht="13.5" customHeight="1" x14ac:dyDescent="0.2">
      <c r="A13" s="308" t="s">
        <v>161</v>
      </c>
      <c r="B13" s="91"/>
      <c r="C13" s="91"/>
      <c r="D13" s="91"/>
      <c r="E13" s="91"/>
    </row>
    <row r="14" spans="1:12" ht="13.5" customHeight="1" x14ac:dyDescent="0.2">
      <c r="A14" s="254" t="s">
        <v>154</v>
      </c>
      <c r="B14" s="92"/>
      <c r="C14" s="91"/>
      <c r="D14" s="91"/>
      <c r="E14" s="91"/>
    </row>
    <row r="15" spans="1:12" ht="13.5" customHeight="1" x14ac:dyDescent="0.2">
      <c r="A15" s="255" t="s">
        <v>159</v>
      </c>
      <c r="B15" s="93"/>
      <c r="C15" s="91"/>
      <c r="D15" s="91"/>
      <c r="E15" s="91"/>
    </row>
    <row r="16" spans="1:12" ht="15" customHeight="1" x14ac:dyDescent="0.2">
      <c r="A16" s="253" t="s">
        <v>145</v>
      </c>
      <c r="B16" s="93"/>
      <c r="C16" s="91"/>
      <c r="D16" s="91"/>
      <c r="E16" s="91"/>
    </row>
    <row r="17" spans="1:5" ht="15" customHeight="1" x14ac:dyDescent="0.2">
      <c r="A17" s="253" t="s">
        <v>212</v>
      </c>
      <c r="B17" s="93"/>
      <c r="C17" s="91"/>
      <c r="D17" s="91"/>
      <c r="E17" s="91"/>
    </row>
    <row r="18" spans="1:5" ht="15" customHeight="1" x14ac:dyDescent="0.2">
      <c r="A18" s="253" t="s">
        <v>206</v>
      </c>
      <c r="B18" s="93"/>
      <c r="C18" s="91"/>
      <c r="D18" s="91"/>
      <c r="E18" s="91"/>
    </row>
    <row r="19" spans="1:5" ht="15" customHeight="1" x14ac:dyDescent="0.2">
      <c r="A19" s="265"/>
      <c r="B19" s="93"/>
      <c r="C19" s="91"/>
      <c r="D19" s="91"/>
      <c r="E19" s="91"/>
    </row>
    <row r="20" spans="1:5" ht="13.5" customHeight="1" x14ac:dyDescent="0.2">
      <c r="A20" s="250" t="s">
        <v>208</v>
      </c>
      <c r="B20" s="94"/>
      <c r="C20" s="91"/>
      <c r="D20" s="91"/>
      <c r="E20" s="91"/>
    </row>
    <row r="21" spans="1:5" ht="13.5" customHeight="1" x14ac:dyDescent="0.2">
      <c r="A21" s="308" t="s">
        <v>146</v>
      </c>
      <c r="B21" s="91"/>
      <c r="C21" s="91"/>
      <c r="D21" s="91"/>
      <c r="E21" s="91"/>
    </row>
    <row r="22" spans="1:5" ht="15.75" customHeight="1" x14ac:dyDescent="0.2">
      <c r="A22" s="308" t="s">
        <v>147</v>
      </c>
      <c r="B22" s="91"/>
      <c r="C22" s="91"/>
      <c r="D22" s="91"/>
      <c r="E22" s="91"/>
    </row>
    <row r="23" spans="1:5" ht="13.5" customHeight="1" x14ac:dyDescent="0.2">
      <c r="A23" s="308" t="s">
        <v>162</v>
      </c>
      <c r="B23" s="91"/>
      <c r="C23" s="91"/>
      <c r="D23" s="91"/>
      <c r="E23" s="91"/>
    </row>
    <row r="24" spans="1:5" ht="13.5" customHeight="1" x14ac:dyDescent="0.2">
      <c r="A24" s="308" t="s">
        <v>149</v>
      </c>
      <c r="B24" s="91"/>
      <c r="C24" s="91"/>
      <c r="D24" s="91"/>
      <c r="E24" s="91"/>
    </row>
    <row r="25" spans="1:5" ht="13.5" customHeight="1" x14ac:dyDescent="0.2">
      <c r="A25" s="254" t="s">
        <v>141</v>
      </c>
      <c r="B25" s="93"/>
      <c r="C25" s="91"/>
      <c r="D25" s="91"/>
      <c r="E25" s="91"/>
    </row>
    <row r="26" spans="1:5" ht="13.5" customHeight="1" x14ac:dyDescent="0.2">
      <c r="A26" s="315" t="s">
        <v>150</v>
      </c>
      <c r="B26" s="93"/>
      <c r="C26" s="91"/>
      <c r="D26" s="91"/>
      <c r="E26" s="91"/>
    </row>
    <row r="27" spans="1:5" ht="13.5" customHeight="1" x14ac:dyDescent="0.2">
      <c r="A27" s="254" t="s">
        <v>151</v>
      </c>
      <c r="B27" s="93"/>
      <c r="C27" s="91"/>
      <c r="D27" s="91"/>
      <c r="E27" s="91"/>
    </row>
    <row r="28" spans="1:5" ht="13.5" customHeight="1" x14ac:dyDescent="0.2">
      <c r="A28" s="257"/>
      <c r="B28" s="93"/>
      <c r="C28" s="91"/>
      <c r="D28" s="91"/>
      <c r="E28" s="91"/>
    </row>
    <row r="29" spans="1:5" ht="13.5" customHeight="1" x14ac:dyDescent="0.2">
      <c r="A29" s="258" t="s">
        <v>196</v>
      </c>
      <c r="B29" s="94"/>
      <c r="C29" s="91"/>
      <c r="D29" s="91"/>
      <c r="E29" s="91"/>
    </row>
    <row r="30" spans="1:5" ht="13.5" customHeight="1" x14ac:dyDescent="0.2">
      <c r="A30" s="256" t="s">
        <v>142</v>
      </c>
      <c r="B30" s="91"/>
      <c r="C30" s="91"/>
      <c r="D30" s="91"/>
      <c r="E30" s="91"/>
    </row>
    <row r="31" spans="1:5" ht="13.5" customHeight="1" x14ac:dyDescent="0.2">
      <c r="A31" s="256" t="s">
        <v>143</v>
      </c>
      <c r="B31" s="91"/>
      <c r="C31" s="91"/>
      <c r="D31" s="91"/>
      <c r="E31" s="91"/>
    </row>
    <row r="32" spans="1:5" x14ac:dyDescent="0.2">
      <c r="A32" s="259"/>
      <c r="B32" s="91"/>
      <c r="C32" s="91"/>
      <c r="D32" s="91"/>
      <c r="E32" s="91"/>
    </row>
    <row r="33" spans="1:5" x14ac:dyDescent="0.2">
      <c r="A33" s="250" t="s">
        <v>209</v>
      </c>
      <c r="B33" s="91"/>
      <c r="C33" s="91"/>
      <c r="D33" s="91"/>
      <c r="E33" s="91"/>
    </row>
    <row r="34" spans="1:5" x14ac:dyDescent="0.2">
      <c r="A34" s="318" t="s">
        <v>165</v>
      </c>
      <c r="B34" s="91"/>
      <c r="C34" s="91"/>
      <c r="D34" s="91"/>
      <c r="E34" s="91"/>
    </row>
    <row r="35" spans="1:5" x14ac:dyDescent="0.2">
      <c r="A35" s="318" t="s">
        <v>166</v>
      </c>
      <c r="B35" s="94"/>
      <c r="C35" s="91"/>
      <c r="D35" s="91"/>
      <c r="E35" s="91"/>
    </row>
    <row r="36" spans="1:5" x14ac:dyDescent="0.2">
      <c r="A36" s="320"/>
      <c r="B36" s="95"/>
      <c r="C36" s="551"/>
      <c r="D36" s="551"/>
      <c r="E36" s="551"/>
    </row>
    <row r="37" spans="1:5" x14ac:dyDescent="0.2">
      <c r="A37" s="251" t="s">
        <v>211</v>
      </c>
      <c r="B37" s="96">
        <f>B7+B20+B28+B33</f>
        <v>91310</v>
      </c>
      <c r="C37" s="96">
        <f>C7+C20+C28+C33</f>
        <v>0</v>
      </c>
      <c r="D37" s="96">
        <f>D7+D20+D28+D33</f>
        <v>0</v>
      </c>
      <c r="E37" s="96">
        <f>E7+E20+E28+E33</f>
        <v>91310</v>
      </c>
    </row>
    <row r="38" spans="1:5" ht="14.25" customHeight="1" x14ac:dyDescent="0.2">
      <c r="A38" s="249"/>
      <c r="B38" s="96"/>
      <c r="C38" s="91"/>
      <c r="D38" s="91"/>
      <c r="E38" s="91"/>
    </row>
    <row r="39" spans="1:5" ht="13.5" customHeight="1" x14ac:dyDescent="0.2">
      <c r="A39" s="251" t="s">
        <v>213</v>
      </c>
      <c r="B39" s="96"/>
      <c r="C39" s="91"/>
      <c r="D39" s="91"/>
      <c r="E39" s="91"/>
    </row>
    <row r="40" spans="1:5" ht="13.5" customHeight="1" x14ac:dyDescent="0.2">
      <c r="A40" s="249" t="s">
        <v>250</v>
      </c>
      <c r="B40" s="96"/>
      <c r="C40" s="91"/>
      <c r="D40" s="91"/>
      <c r="E40" s="91"/>
    </row>
    <row r="41" spans="1:5" ht="13.5" customHeight="1" x14ac:dyDescent="0.2">
      <c r="A41" s="249" t="s">
        <v>242</v>
      </c>
      <c r="B41" s="96"/>
      <c r="C41" s="91"/>
      <c r="D41" s="91"/>
      <c r="E41" s="91"/>
    </row>
    <row r="42" spans="1:5" ht="13.5" customHeight="1" x14ac:dyDescent="0.2">
      <c r="A42" s="249" t="s">
        <v>243</v>
      </c>
      <c r="B42" s="96"/>
      <c r="C42" s="91"/>
      <c r="D42" s="91"/>
      <c r="E42" s="91"/>
    </row>
    <row r="43" spans="1:5" ht="13.5" customHeight="1" x14ac:dyDescent="0.2">
      <c r="A43" s="318" t="s">
        <v>222</v>
      </c>
      <c r="B43" s="94"/>
      <c r="C43" s="91"/>
      <c r="D43" s="91"/>
      <c r="E43" s="91"/>
    </row>
    <row r="44" spans="1:5" ht="13.5" customHeight="1" x14ac:dyDescent="0.2">
      <c r="A44" s="260" t="s">
        <v>249</v>
      </c>
      <c r="B44" s="97"/>
      <c r="C44" s="91"/>
      <c r="D44" s="91"/>
      <c r="E44" s="91"/>
    </row>
    <row r="45" spans="1:5" ht="13.5" customHeight="1" x14ac:dyDescent="0.2">
      <c r="A45" s="260" t="s">
        <v>63</v>
      </c>
      <c r="B45" s="93"/>
      <c r="C45" s="91"/>
      <c r="D45" s="91"/>
      <c r="E45" s="91"/>
    </row>
    <row r="46" spans="1:5" ht="13.5" customHeight="1" x14ac:dyDescent="0.2">
      <c r="A46" s="318" t="s">
        <v>244</v>
      </c>
      <c r="B46" s="91"/>
      <c r="C46" s="91"/>
      <c r="D46" s="91"/>
      <c r="E46" s="91"/>
    </row>
    <row r="47" spans="1:5" ht="13.5" customHeight="1" x14ac:dyDescent="0.2">
      <c r="A47" s="318" t="s">
        <v>245</v>
      </c>
      <c r="B47" s="91"/>
      <c r="C47" s="91"/>
      <c r="D47" s="91"/>
      <c r="E47" s="91"/>
    </row>
    <row r="48" spans="1:5" ht="13.5" customHeight="1" x14ac:dyDescent="0.2">
      <c r="A48" s="318" t="s">
        <v>64</v>
      </c>
      <c r="B48" s="91"/>
      <c r="C48" s="91"/>
      <c r="D48" s="91"/>
      <c r="E48" s="91"/>
    </row>
    <row r="49" spans="1:5" x14ac:dyDescent="0.2">
      <c r="A49" s="318" t="s">
        <v>246</v>
      </c>
      <c r="B49" s="91"/>
      <c r="C49" s="91"/>
      <c r="D49" s="91"/>
      <c r="E49" s="91"/>
    </row>
    <row r="50" spans="1:5" ht="13.5" customHeight="1" x14ac:dyDescent="0.2">
      <c r="A50" s="318" t="s">
        <v>247</v>
      </c>
      <c r="B50" s="91"/>
      <c r="C50" s="91"/>
      <c r="D50" s="91"/>
      <c r="E50" s="91"/>
    </row>
    <row r="51" spans="1:5" ht="13.5" customHeight="1" x14ac:dyDescent="0.2">
      <c r="A51" s="261" t="s">
        <v>214</v>
      </c>
      <c r="B51" s="96">
        <f>B37+B39</f>
        <v>91310</v>
      </c>
      <c r="C51" s="96">
        <f>C37+C39</f>
        <v>0</v>
      </c>
      <c r="D51" s="96">
        <f>D37+D39</f>
        <v>0</v>
      </c>
      <c r="E51" s="96">
        <f>E37+E39</f>
        <v>91310</v>
      </c>
    </row>
  </sheetData>
  <mergeCells count="5">
    <mergeCell ref="E5:E6"/>
    <mergeCell ref="A3:E3"/>
    <mergeCell ref="A5:A6"/>
    <mergeCell ref="B5:D5"/>
    <mergeCell ref="A2:E2"/>
  </mergeCells>
  <pageMargins left="0.25" right="0.25" top="0.75" bottom="0.75" header="0.3" footer="0.3"/>
  <pageSetup paperSize="9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opLeftCell="A40" workbookViewId="0">
      <selection activeCell="G16" sqref="G16"/>
    </sheetView>
  </sheetViews>
  <sheetFormatPr defaultRowHeight="12.75" x14ac:dyDescent="0.2"/>
  <cols>
    <col min="1" max="1" width="42.85546875" style="247" customWidth="1"/>
    <col min="2" max="2" width="12" style="247" customWidth="1"/>
    <col min="3" max="3" width="13.7109375" style="247" customWidth="1"/>
    <col min="4" max="4" width="12.5703125" style="247" customWidth="1"/>
    <col min="5" max="5" width="13.85546875" style="247" customWidth="1"/>
    <col min="6" max="6" width="9.28515625" style="247" customWidth="1"/>
    <col min="7" max="7" width="12.140625" style="247" customWidth="1"/>
    <col min="8" max="8" width="9.140625" style="247"/>
    <col min="9" max="11" width="9.5703125" style="247" customWidth="1"/>
    <col min="12" max="12" width="12.28515625" style="247" customWidth="1"/>
    <col min="13" max="13" width="11.7109375" style="247" customWidth="1"/>
    <col min="14" max="256" width="9.140625" style="247"/>
    <col min="257" max="257" width="42.85546875" style="247" customWidth="1"/>
    <col min="258" max="258" width="12" style="247" customWidth="1"/>
    <col min="259" max="259" width="13.7109375" style="247" customWidth="1"/>
    <col min="260" max="260" width="12.5703125" style="247" customWidth="1"/>
    <col min="261" max="261" width="13.85546875" style="247" customWidth="1"/>
    <col min="262" max="262" width="9.28515625" style="247" customWidth="1"/>
    <col min="263" max="263" width="12.140625" style="247" customWidth="1"/>
    <col min="264" max="264" width="9.140625" style="247"/>
    <col min="265" max="267" width="9.5703125" style="247" customWidth="1"/>
    <col min="268" max="268" width="12.28515625" style="247" customWidth="1"/>
    <col min="269" max="269" width="11.7109375" style="247" customWidth="1"/>
    <col min="270" max="512" width="9.140625" style="247"/>
    <col min="513" max="513" width="42.85546875" style="247" customWidth="1"/>
    <col min="514" max="514" width="12" style="247" customWidth="1"/>
    <col min="515" max="515" width="13.7109375" style="247" customWidth="1"/>
    <col min="516" max="516" width="12.5703125" style="247" customWidth="1"/>
    <col min="517" max="517" width="13.85546875" style="247" customWidth="1"/>
    <col min="518" max="518" width="9.28515625" style="247" customWidth="1"/>
    <col min="519" max="519" width="12.140625" style="247" customWidth="1"/>
    <col min="520" max="520" width="9.140625" style="247"/>
    <col min="521" max="523" width="9.5703125" style="247" customWidth="1"/>
    <col min="524" max="524" width="12.28515625" style="247" customWidth="1"/>
    <col min="525" max="525" width="11.7109375" style="247" customWidth="1"/>
    <col min="526" max="768" width="9.140625" style="247"/>
    <col min="769" max="769" width="42.85546875" style="247" customWidth="1"/>
    <col min="770" max="770" width="12" style="247" customWidth="1"/>
    <col min="771" max="771" width="13.7109375" style="247" customWidth="1"/>
    <col min="772" max="772" width="12.5703125" style="247" customWidth="1"/>
    <col min="773" max="773" width="13.85546875" style="247" customWidth="1"/>
    <col min="774" max="774" width="9.28515625" style="247" customWidth="1"/>
    <col min="775" max="775" width="12.140625" style="247" customWidth="1"/>
    <col min="776" max="776" width="9.140625" style="247"/>
    <col min="777" max="779" width="9.5703125" style="247" customWidth="1"/>
    <col min="780" max="780" width="12.28515625" style="247" customWidth="1"/>
    <col min="781" max="781" width="11.7109375" style="247" customWidth="1"/>
    <col min="782" max="1024" width="9.140625" style="247"/>
    <col min="1025" max="1025" width="42.85546875" style="247" customWidth="1"/>
    <col min="1026" max="1026" width="12" style="247" customWidth="1"/>
    <col min="1027" max="1027" width="13.7109375" style="247" customWidth="1"/>
    <col min="1028" max="1028" width="12.5703125" style="247" customWidth="1"/>
    <col min="1029" max="1029" width="13.85546875" style="247" customWidth="1"/>
    <col min="1030" max="1030" width="9.28515625" style="247" customWidth="1"/>
    <col min="1031" max="1031" width="12.140625" style="247" customWidth="1"/>
    <col min="1032" max="1032" width="9.140625" style="247"/>
    <col min="1033" max="1035" width="9.5703125" style="247" customWidth="1"/>
    <col min="1036" max="1036" width="12.28515625" style="247" customWidth="1"/>
    <col min="1037" max="1037" width="11.7109375" style="247" customWidth="1"/>
    <col min="1038" max="1280" width="9.140625" style="247"/>
    <col min="1281" max="1281" width="42.85546875" style="247" customWidth="1"/>
    <col min="1282" max="1282" width="12" style="247" customWidth="1"/>
    <col min="1283" max="1283" width="13.7109375" style="247" customWidth="1"/>
    <col min="1284" max="1284" width="12.5703125" style="247" customWidth="1"/>
    <col min="1285" max="1285" width="13.85546875" style="247" customWidth="1"/>
    <col min="1286" max="1286" width="9.28515625" style="247" customWidth="1"/>
    <col min="1287" max="1287" width="12.140625" style="247" customWidth="1"/>
    <col min="1288" max="1288" width="9.140625" style="247"/>
    <col min="1289" max="1291" width="9.5703125" style="247" customWidth="1"/>
    <col min="1292" max="1292" width="12.28515625" style="247" customWidth="1"/>
    <col min="1293" max="1293" width="11.7109375" style="247" customWidth="1"/>
    <col min="1294" max="1536" width="9.140625" style="247"/>
    <col min="1537" max="1537" width="42.85546875" style="247" customWidth="1"/>
    <col min="1538" max="1538" width="12" style="247" customWidth="1"/>
    <col min="1539" max="1539" width="13.7109375" style="247" customWidth="1"/>
    <col min="1540" max="1540" width="12.5703125" style="247" customWidth="1"/>
    <col min="1541" max="1541" width="13.85546875" style="247" customWidth="1"/>
    <col min="1542" max="1542" width="9.28515625" style="247" customWidth="1"/>
    <col min="1543" max="1543" width="12.140625" style="247" customWidth="1"/>
    <col min="1544" max="1544" width="9.140625" style="247"/>
    <col min="1545" max="1547" width="9.5703125" style="247" customWidth="1"/>
    <col min="1548" max="1548" width="12.28515625" style="247" customWidth="1"/>
    <col min="1549" max="1549" width="11.7109375" style="247" customWidth="1"/>
    <col min="1550" max="1792" width="9.140625" style="247"/>
    <col min="1793" max="1793" width="42.85546875" style="247" customWidth="1"/>
    <col min="1794" max="1794" width="12" style="247" customWidth="1"/>
    <col min="1795" max="1795" width="13.7109375" style="247" customWidth="1"/>
    <col min="1796" max="1796" width="12.5703125" style="247" customWidth="1"/>
    <col min="1797" max="1797" width="13.85546875" style="247" customWidth="1"/>
    <col min="1798" max="1798" width="9.28515625" style="247" customWidth="1"/>
    <col min="1799" max="1799" width="12.140625" style="247" customWidth="1"/>
    <col min="1800" max="1800" width="9.140625" style="247"/>
    <col min="1801" max="1803" width="9.5703125" style="247" customWidth="1"/>
    <col min="1804" max="1804" width="12.28515625" style="247" customWidth="1"/>
    <col min="1805" max="1805" width="11.7109375" style="247" customWidth="1"/>
    <col min="1806" max="2048" width="9.140625" style="247"/>
    <col min="2049" max="2049" width="42.85546875" style="247" customWidth="1"/>
    <col min="2050" max="2050" width="12" style="247" customWidth="1"/>
    <col min="2051" max="2051" width="13.7109375" style="247" customWidth="1"/>
    <col min="2052" max="2052" width="12.5703125" style="247" customWidth="1"/>
    <col min="2053" max="2053" width="13.85546875" style="247" customWidth="1"/>
    <col min="2054" max="2054" width="9.28515625" style="247" customWidth="1"/>
    <col min="2055" max="2055" width="12.140625" style="247" customWidth="1"/>
    <col min="2056" max="2056" width="9.140625" style="247"/>
    <col min="2057" max="2059" width="9.5703125" style="247" customWidth="1"/>
    <col min="2060" max="2060" width="12.28515625" style="247" customWidth="1"/>
    <col min="2061" max="2061" width="11.7109375" style="247" customWidth="1"/>
    <col min="2062" max="2304" width="9.140625" style="247"/>
    <col min="2305" max="2305" width="42.85546875" style="247" customWidth="1"/>
    <col min="2306" max="2306" width="12" style="247" customWidth="1"/>
    <col min="2307" max="2307" width="13.7109375" style="247" customWidth="1"/>
    <col min="2308" max="2308" width="12.5703125" style="247" customWidth="1"/>
    <col min="2309" max="2309" width="13.85546875" style="247" customWidth="1"/>
    <col min="2310" max="2310" width="9.28515625" style="247" customWidth="1"/>
    <col min="2311" max="2311" width="12.140625" style="247" customWidth="1"/>
    <col min="2312" max="2312" width="9.140625" style="247"/>
    <col min="2313" max="2315" width="9.5703125" style="247" customWidth="1"/>
    <col min="2316" max="2316" width="12.28515625" style="247" customWidth="1"/>
    <col min="2317" max="2317" width="11.7109375" style="247" customWidth="1"/>
    <col min="2318" max="2560" width="9.140625" style="247"/>
    <col min="2561" max="2561" width="42.85546875" style="247" customWidth="1"/>
    <col min="2562" max="2562" width="12" style="247" customWidth="1"/>
    <col min="2563" max="2563" width="13.7109375" style="247" customWidth="1"/>
    <col min="2564" max="2564" width="12.5703125" style="247" customWidth="1"/>
    <col min="2565" max="2565" width="13.85546875" style="247" customWidth="1"/>
    <col min="2566" max="2566" width="9.28515625" style="247" customWidth="1"/>
    <col min="2567" max="2567" width="12.140625" style="247" customWidth="1"/>
    <col min="2568" max="2568" width="9.140625" style="247"/>
    <col min="2569" max="2571" width="9.5703125" style="247" customWidth="1"/>
    <col min="2572" max="2572" width="12.28515625" style="247" customWidth="1"/>
    <col min="2573" max="2573" width="11.7109375" style="247" customWidth="1"/>
    <col min="2574" max="2816" width="9.140625" style="247"/>
    <col min="2817" max="2817" width="42.85546875" style="247" customWidth="1"/>
    <col min="2818" max="2818" width="12" style="247" customWidth="1"/>
    <col min="2819" max="2819" width="13.7109375" style="247" customWidth="1"/>
    <col min="2820" max="2820" width="12.5703125" style="247" customWidth="1"/>
    <col min="2821" max="2821" width="13.85546875" style="247" customWidth="1"/>
    <col min="2822" max="2822" width="9.28515625" style="247" customWidth="1"/>
    <col min="2823" max="2823" width="12.140625" style="247" customWidth="1"/>
    <col min="2824" max="2824" width="9.140625" style="247"/>
    <col min="2825" max="2827" width="9.5703125" style="247" customWidth="1"/>
    <col min="2828" max="2828" width="12.28515625" style="247" customWidth="1"/>
    <col min="2829" max="2829" width="11.7109375" style="247" customWidth="1"/>
    <col min="2830" max="3072" width="9.140625" style="247"/>
    <col min="3073" max="3073" width="42.85546875" style="247" customWidth="1"/>
    <col min="3074" max="3074" width="12" style="247" customWidth="1"/>
    <col min="3075" max="3075" width="13.7109375" style="247" customWidth="1"/>
    <col min="3076" max="3076" width="12.5703125" style="247" customWidth="1"/>
    <col min="3077" max="3077" width="13.85546875" style="247" customWidth="1"/>
    <col min="3078" max="3078" width="9.28515625" style="247" customWidth="1"/>
    <col min="3079" max="3079" width="12.140625" style="247" customWidth="1"/>
    <col min="3080" max="3080" width="9.140625" style="247"/>
    <col min="3081" max="3083" width="9.5703125" style="247" customWidth="1"/>
    <col min="3084" max="3084" width="12.28515625" style="247" customWidth="1"/>
    <col min="3085" max="3085" width="11.7109375" style="247" customWidth="1"/>
    <col min="3086" max="3328" width="9.140625" style="247"/>
    <col min="3329" max="3329" width="42.85546875" style="247" customWidth="1"/>
    <col min="3330" max="3330" width="12" style="247" customWidth="1"/>
    <col min="3331" max="3331" width="13.7109375" style="247" customWidth="1"/>
    <col min="3332" max="3332" width="12.5703125" style="247" customWidth="1"/>
    <col min="3333" max="3333" width="13.85546875" style="247" customWidth="1"/>
    <col min="3334" max="3334" width="9.28515625" style="247" customWidth="1"/>
    <col min="3335" max="3335" width="12.140625" style="247" customWidth="1"/>
    <col min="3336" max="3336" width="9.140625" style="247"/>
    <col min="3337" max="3339" width="9.5703125" style="247" customWidth="1"/>
    <col min="3340" max="3340" width="12.28515625" style="247" customWidth="1"/>
    <col min="3341" max="3341" width="11.7109375" style="247" customWidth="1"/>
    <col min="3342" max="3584" width="9.140625" style="247"/>
    <col min="3585" max="3585" width="42.85546875" style="247" customWidth="1"/>
    <col min="3586" max="3586" width="12" style="247" customWidth="1"/>
    <col min="3587" max="3587" width="13.7109375" style="247" customWidth="1"/>
    <col min="3588" max="3588" width="12.5703125" style="247" customWidth="1"/>
    <col min="3589" max="3589" width="13.85546875" style="247" customWidth="1"/>
    <col min="3590" max="3590" width="9.28515625" style="247" customWidth="1"/>
    <col min="3591" max="3591" width="12.140625" style="247" customWidth="1"/>
    <col min="3592" max="3592" width="9.140625" style="247"/>
    <col min="3593" max="3595" width="9.5703125" style="247" customWidth="1"/>
    <col min="3596" max="3596" width="12.28515625" style="247" customWidth="1"/>
    <col min="3597" max="3597" width="11.7109375" style="247" customWidth="1"/>
    <col min="3598" max="3840" width="9.140625" style="247"/>
    <col min="3841" max="3841" width="42.85546875" style="247" customWidth="1"/>
    <col min="3842" max="3842" width="12" style="247" customWidth="1"/>
    <col min="3843" max="3843" width="13.7109375" style="247" customWidth="1"/>
    <col min="3844" max="3844" width="12.5703125" style="247" customWidth="1"/>
    <col min="3845" max="3845" width="13.85546875" style="247" customWidth="1"/>
    <col min="3846" max="3846" width="9.28515625" style="247" customWidth="1"/>
    <col min="3847" max="3847" width="12.140625" style="247" customWidth="1"/>
    <col min="3848" max="3848" width="9.140625" style="247"/>
    <col min="3849" max="3851" width="9.5703125" style="247" customWidth="1"/>
    <col min="3852" max="3852" width="12.28515625" style="247" customWidth="1"/>
    <col min="3853" max="3853" width="11.7109375" style="247" customWidth="1"/>
    <col min="3854" max="4096" width="9.140625" style="247"/>
    <col min="4097" max="4097" width="42.85546875" style="247" customWidth="1"/>
    <col min="4098" max="4098" width="12" style="247" customWidth="1"/>
    <col min="4099" max="4099" width="13.7109375" style="247" customWidth="1"/>
    <col min="4100" max="4100" width="12.5703125" style="247" customWidth="1"/>
    <col min="4101" max="4101" width="13.85546875" style="247" customWidth="1"/>
    <col min="4102" max="4102" width="9.28515625" style="247" customWidth="1"/>
    <col min="4103" max="4103" width="12.140625" style="247" customWidth="1"/>
    <col min="4104" max="4104" width="9.140625" style="247"/>
    <col min="4105" max="4107" width="9.5703125" style="247" customWidth="1"/>
    <col min="4108" max="4108" width="12.28515625" style="247" customWidth="1"/>
    <col min="4109" max="4109" width="11.7109375" style="247" customWidth="1"/>
    <col min="4110" max="4352" width="9.140625" style="247"/>
    <col min="4353" max="4353" width="42.85546875" style="247" customWidth="1"/>
    <col min="4354" max="4354" width="12" style="247" customWidth="1"/>
    <col min="4355" max="4355" width="13.7109375" style="247" customWidth="1"/>
    <col min="4356" max="4356" width="12.5703125" style="247" customWidth="1"/>
    <col min="4357" max="4357" width="13.85546875" style="247" customWidth="1"/>
    <col min="4358" max="4358" width="9.28515625" style="247" customWidth="1"/>
    <col min="4359" max="4359" width="12.140625" style="247" customWidth="1"/>
    <col min="4360" max="4360" width="9.140625" style="247"/>
    <col min="4361" max="4363" width="9.5703125" style="247" customWidth="1"/>
    <col min="4364" max="4364" width="12.28515625" style="247" customWidth="1"/>
    <col min="4365" max="4365" width="11.7109375" style="247" customWidth="1"/>
    <col min="4366" max="4608" width="9.140625" style="247"/>
    <col min="4609" max="4609" width="42.85546875" style="247" customWidth="1"/>
    <col min="4610" max="4610" width="12" style="247" customWidth="1"/>
    <col min="4611" max="4611" width="13.7109375" style="247" customWidth="1"/>
    <col min="4612" max="4612" width="12.5703125" style="247" customWidth="1"/>
    <col min="4613" max="4613" width="13.85546875" style="247" customWidth="1"/>
    <col min="4614" max="4614" width="9.28515625" style="247" customWidth="1"/>
    <col min="4615" max="4615" width="12.140625" style="247" customWidth="1"/>
    <col min="4616" max="4616" width="9.140625" style="247"/>
    <col min="4617" max="4619" width="9.5703125" style="247" customWidth="1"/>
    <col min="4620" max="4620" width="12.28515625" style="247" customWidth="1"/>
    <col min="4621" max="4621" width="11.7109375" style="247" customWidth="1"/>
    <col min="4622" max="4864" width="9.140625" style="247"/>
    <col min="4865" max="4865" width="42.85546875" style="247" customWidth="1"/>
    <col min="4866" max="4866" width="12" style="247" customWidth="1"/>
    <col min="4867" max="4867" width="13.7109375" style="247" customWidth="1"/>
    <col min="4868" max="4868" width="12.5703125" style="247" customWidth="1"/>
    <col min="4869" max="4869" width="13.85546875" style="247" customWidth="1"/>
    <col min="4870" max="4870" width="9.28515625" style="247" customWidth="1"/>
    <col min="4871" max="4871" width="12.140625" style="247" customWidth="1"/>
    <col min="4872" max="4872" width="9.140625" style="247"/>
    <col min="4873" max="4875" width="9.5703125" style="247" customWidth="1"/>
    <col min="4876" max="4876" width="12.28515625" style="247" customWidth="1"/>
    <col min="4877" max="4877" width="11.7109375" style="247" customWidth="1"/>
    <col min="4878" max="5120" width="9.140625" style="247"/>
    <col min="5121" max="5121" width="42.85546875" style="247" customWidth="1"/>
    <col min="5122" max="5122" width="12" style="247" customWidth="1"/>
    <col min="5123" max="5123" width="13.7109375" style="247" customWidth="1"/>
    <col min="5124" max="5124" width="12.5703125" style="247" customWidth="1"/>
    <col min="5125" max="5125" width="13.85546875" style="247" customWidth="1"/>
    <col min="5126" max="5126" width="9.28515625" style="247" customWidth="1"/>
    <col min="5127" max="5127" width="12.140625" style="247" customWidth="1"/>
    <col min="5128" max="5128" width="9.140625" style="247"/>
    <col min="5129" max="5131" width="9.5703125" style="247" customWidth="1"/>
    <col min="5132" max="5132" width="12.28515625" style="247" customWidth="1"/>
    <col min="5133" max="5133" width="11.7109375" style="247" customWidth="1"/>
    <col min="5134" max="5376" width="9.140625" style="247"/>
    <col min="5377" max="5377" width="42.85546875" style="247" customWidth="1"/>
    <col min="5378" max="5378" width="12" style="247" customWidth="1"/>
    <col min="5379" max="5379" width="13.7109375" style="247" customWidth="1"/>
    <col min="5380" max="5380" width="12.5703125" style="247" customWidth="1"/>
    <col min="5381" max="5381" width="13.85546875" style="247" customWidth="1"/>
    <col min="5382" max="5382" width="9.28515625" style="247" customWidth="1"/>
    <col min="5383" max="5383" width="12.140625" style="247" customWidth="1"/>
    <col min="5384" max="5384" width="9.140625" style="247"/>
    <col min="5385" max="5387" width="9.5703125" style="247" customWidth="1"/>
    <col min="5388" max="5388" width="12.28515625" style="247" customWidth="1"/>
    <col min="5389" max="5389" width="11.7109375" style="247" customWidth="1"/>
    <col min="5390" max="5632" width="9.140625" style="247"/>
    <col min="5633" max="5633" width="42.85546875" style="247" customWidth="1"/>
    <col min="5634" max="5634" width="12" style="247" customWidth="1"/>
    <col min="5635" max="5635" width="13.7109375" style="247" customWidth="1"/>
    <col min="5636" max="5636" width="12.5703125" style="247" customWidth="1"/>
    <col min="5637" max="5637" width="13.85546875" style="247" customWidth="1"/>
    <col min="5638" max="5638" width="9.28515625" style="247" customWidth="1"/>
    <col min="5639" max="5639" width="12.140625" style="247" customWidth="1"/>
    <col min="5640" max="5640" width="9.140625" style="247"/>
    <col min="5641" max="5643" width="9.5703125" style="247" customWidth="1"/>
    <col min="5644" max="5644" width="12.28515625" style="247" customWidth="1"/>
    <col min="5645" max="5645" width="11.7109375" style="247" customWidth="1"/>
    <col min="5646" max="5888" width="9.140625" style="247"/>
    <col min="5889" max="5889" width="42.85546875" style="247" customWidth="1"/>
    <col min="5890" max="5890" width="12" style="247" customWidth="1"/>
    <col min="5891" max="5891" width="13.7109375" style="247" customWidth="1"/>
    <col min="5892" max="5892" width="12.5703125" style="247" customWidth="1"/>
    <col min="5893" max="5893" width="13.85546875" style="247" customWidth="1"/>
    <col min="5894" max="5894" width="9.28515625" style="247" customWidth="1"/>
    <col min="5895" max="5895" width="12.140625" style="247" customWidth="1"/>
    <col min="5896" max="5896" width="9.140625" style="247"/>
    <col min="5897" max="5899" width="9.5703125" style="247" customWidth="1"/>
    <col min="5900" max="5900" width="12.28515625" style="247" customWidth="1"/>
    <col min="5901" max="5901" width="11.7109375" style="247" customWidth="1"/>
    <col min="5902" max="6144" width="9.140625" style="247"/>
    <col min="6145" max="6145" width="42.85546875" style="247" customWidth="1"/>
    <col min="6146" max="6146" width="12" style="247" customWidth="1"/>
    <col min="6147" max="6147" width="13.7109375" style="247" customWidth="1"/>
    <col min="6148" max="6148" width="12.5703125" style="247" customWidth="1"/>
    <col min="6149" max="6149" width="13.85546875" style="247" customWidth="1"/>
    <col min="6150" max="6150" width="9.28515625" style="247" customWidth="1"/>
    <col min="6151" max="6151" width="12.140625" style="247" customWidth="1"/>
    <col min="6152" max="6152" width="9.140625" style="247"/>
    <col min="6153" max="6155" width="9.5703125" style="247" customWidth="1"/>
    <col min="6156" max="6156" width="12.28515625" style="247" customWidth="1"/>
    <col min="6157" max="6157" width="11.7109375" style="247" customWidth="1"/>
    <col min="6158" max="6400" width="9.140625" style="247"/>
    <col min="6401" max="6401" width="42.85546875" style="247" customWidth="1"/>
    <col min="6402" max="6402" width="12" style="247" customWidth="1"/>
    <col min="6403" max="6403" width="13.7109375" style="247" customWidth="1"/>
    <col min="6404" max="6404" width="12.5703125" style="247" customWidth="1"/>
    <col min="6405" max="6405" width="13.85546875" style="247" customWidth="1"/>
    <col min="6406" max="6406" width="9.28515625" style="247" customWidth="1"/>
    <col min="6407" max="6407" width="12.140625" style="247" customWidth="1"/>
    <col min="6408" max="6408" width="9.140625" style="247"/>
    <col min="6409" max="6411" width="9.5703125" style="247" customWidth="1"/>
    <col min="6412" max="6412" width="12.28515625" style="247" customWidth="1"/>
    <col min="6413" max="6413" width="11.7109375" style="247" customWidth="1"/>
    <col min="6414" max="6656" width="9.140625" style="247"/>
    <col min="6657" max="6657" width="42.85546875" style="247" customWidth="1"/>
    <col min="6658" max="6658" width="12" style="247" customWidth="1"/>
    <col min="6659" max="6659" width="13.7109375" style="247" customWidth="1"/>
    <col min="6660" max="6660" width="12.5703125" style="247" customWidth="1"/>
    <col min="6661" max="6661" width="13.85546875" style="247" customWidth="1"/>
    <col min="6662" max="6662" width="9.28515625" style="247" customWidth="1"/>
    <col min="6663" max="6663" width="12.140625" style="247" customWidth="1"/>
    <col min="6664" max="6664" width="9.140625" style="247"/>
    <col min="6665" max="6667" width="9.5703125" style="247" customWidth="1"/>
    <col min="6668" max="6668" width="12.28515625" style="247" customWidth="1"/>
    <col min="6669" max="6669" width="11.7109375" style="247" customWidth="1"/>
    <col min="6670" max="6912" width="9.140625" style="247"/>
    <col min="6913" max="6913" width="42.85546875" style="247" customWidth="1"/>
    <col min="6914" max="6914" width="12" style="247" customWidth="1"/>
    <col min="6915" max="6915" width="13.7109375" style="247" customWidth="1"/>
    <col min="6916" max="6916" width="12.5703125" style="247" customWidth="1"/>
    <col min="6917" max="6917" width="13.85546875" style="247" customWidth="1"/>
    <col min="6918" max="6918" width="9.28515625" style="247" customWidth="1"/>
    <col min="6919" max="6919" width="12.140625" style="247" customWidth="1"/>
    <col min="6920" max="6920" width="9.140625" style="247"/>
    <col min="6921" max="6923" width="9.5703125" style="247" customWidth="1"/>
    <col min="6924" max="6924" width="12.28515625" style="247" customWidth="1"/>
    <col min="6925" max="6925" width="11.7109375" style="247" customWidth="1"/>
    <col min="6926" max="7168" width="9.140625" style="247"/>
    <col min="7169" max="7169" width="42.85546875" style="247" customWidth="1"/>
    <col min="7170" max="7170" width="12" style="247" customWidth="1"/>
    <col min="7171" max="7171" width="13.7109375" style="247" customWidth="1"/>
    <col min="7172" max="7172" width="12.5703125" style="247" customWidth="1"/>
    <col min="7173" max="7173" width="13.85546875" style="247" customWidth="1"/>
    <col min="7174" max="7174" width="9.28515625" style="247" customWidth="1"/>
    <col min="7175" max="7175" width="12.140625" style="247" customWidth="1"/>
    <col min="7176" max="7176" width="9.140625" style="247"/>
    <col min="7177" max="7179" width="9.5703125" style="247" customWidth="1"/>
    <col min="7180" max="7180" width="12.28515625" style="247" customWidth="1"/>
    <col min="7181" max="7181" width="11.7109375" style="247" customWidth="1"/>
    <col min="7182" max="7424" width="9.140625" style="247"/>
    <col min="7425" max="7425" width="42.85546875" style="247" customWidth="1"/>
    <col min="7426" max="7426" width="12" style="247" customWidth="1"/>
    <col min="7427" max="7427" width="13.7109375" style="247" customWidth="1"/>
    <col min="7428" max="7428" width="12.5703125" style="247" customWidth="1"/>
    <col min="7429" max="7429" width="13.85546875" style="247" customWidth="1"/>
    <col min="7430" max="7430" width="9.28515625" style="247" customWidth="1"/>
    <col min="7431" max="7431" width="12.140625" style="247" customWidth="1"/>
    <col min="7432" max="7432" width="9.140625" style="247"/>
    <col min="7433" max="7435" width="9.5703125" style="247" customWidth="1"/>
    <col min="7436" max="7436" width="12.28515625" style="247" customWidth="1"/>
    <col min="7437" max="7437" width="11.7109375" style="247" customWidth="1"/>
    <col min="7438" max="7680" width="9.140625" style="247"/>
    <col min="7681" max="7681" width="42.85546875" style="247" customWidth="1"/>
    <col min="7682" max="7682" width="12" style="247" customWidth="1"/>
    <col min="7683" max="7683" width="13.7109375" style="247" customWidth="1"/>
    <col min="7684" max="7684" width="12.5703125" style="247" customWidth="1"/>
    <col min="7685" max="7685" width="13.85546875" style="247" customWidth="1"/>
    <col min="7686" max="7686" width="9.28515625" style="247" customWidth="1"/>
    <col min="7687" max="7687" width="12.140625" style="247" customWidth="1"/>
    <col min="7688" max="7688" width="9.140625" style="247"/>
    <col min="7689" max="7691" width="9.5703125" style="247" customWidth="1"/>
    <col min="7692" max="7692" width="12.28515625" style="247" customWidth="1"/>
    <col min="7693" max="7693" width="11.7109375" style="247" customWidth="1"/>
    <col min="7694" max="7936" width="9.140625" style="247"/>
    <col min="7937" max="7937" width="42.85546875" style="247" customWidth="1"/>
    <col min="7938" max="7938" width="12" style="247" customWidth="1"/>
    <col min="7939" max="7939" width="13.7109375" style="247" customWidth="1"/>
    <col min="7940" max="7940" width="12.5703125" style="247" customWidth="1"/>
    <col min="7941" max="7941" width="13.85546875" style="247" customWidth="1"/>
    <col min="7942" max="7942" width="9.28515625" style="247" customWidth="1"/>
    <col min="7943" max="7943" width="12.140625" style="247" customWidth="1"/>
    <col min="7944" max="7944" width="9.140625" style="247"/>
    <col min="7945" max="7947" width="9.5703125" style="247" customWidth="1"/>
    <col min="7948" max="7948" width="12.28515625" style="247" customWidth="1"/>
    <col min="7949" max="7949" width="11.7109375" style="247" customWidth="1"/>
    <col min="7950" max="8192" width="9.140625" style="247"/>
    <col min="8193" max="8193" width="42.85546875" style="247" customWidth="1"/>
    <col min="8194" max="8194" width="12" style="247" customWidth="1"/>
    <col min="8195" max="8195" width="13.7109375" style="247" customWidth="1"/>
    <col min="8196" max="8196" width="12.5703125" style="247" customWidth="1"/>
    <col min="8197" max="8197" width="13.85546875" style="247" customWidth="1"/>
    <col min="8198" max="8198" width="9.28515625" style="247" customWidth="1"/>
    <col min="8199" max="8199" width="12.140625" style="247" customWidth="1"/>
    <col min="8200" max="8200" width="9.140625" style="247"/>
    <col min="8201" max="8203" width="9.5703125" style="247" customWidth="1"/>
    <col min="8204" max="8204" width="12.28515625" style="247" customWidth="1"/>
    <col min="8205" max="8205" width="11.7109375" style="247" customWidth="1"/>
    <col min="8206" max="8448" width="9.140625" style="247"/>
    <col min="8449" max="8449" width="42.85546875" style="247" customWidth="1"/>
    <col min="8450" max="8450" width="12" style="247" customWidth="1"/>
    <col min="8451" max="8451" width="13.7109375" style="247" customWidth="1"/>
    <col min="8452" max="8452" width="12.5703125" style="247" customWidth="1"/>
    <col min="8453" max="8453" width="13.85546875" style="247" customWidth="1"/>
    <col min="8454" max="8454" width="9.28515625" style="247" customWidth="1"/>
    <col min="8455" max="8455" width="12.140625" style="247" customWidth="1"/>
    <col min="8456" max="8456" width="9.140625" style="247"/>
    <col min="8457" max="8459" width="9.5703125" style="247" customWidth="1"/>
    <col min="8460" max="8460" width="12.28515625" style="247" customWidth="1"/>
    <col min="8461" max="8461" width="11.7109375" style="247" customWidth="1"/>
    <col min="8462" max="8704" width="9.140625" style="247"/>
    <col min="8705" max="8705" width="42.85546875" style="247" customWidth="1"/>
    <col min="8706" max="8706" width="12" style="247" customWidth="1"/>
    <col min="8707" max="8707" width="13.7109375" style="247" customWidth="1"/>
    <col min="8708" max="8708" width="12.5703125" style="247" customWidth="1"/>
    <col min="8709" max="8709" width="13.85546875" style="247" customWidth="1"/>
    <col min="8710" max="8710" width="9.28515625" style="247" customWidth="1"/>
    <col min="8711" max="8711" width="12.140625" style="247" customWidth="1"/>
    <col min="8712" max="8712" width="9.140625" style="247"/>
    <col min="8713" max="8715" width="9.5703125" style="247" customWidth="1"/>
    <col min="8716" max="8716" width="12.28515625" style="247" customWidth="1"/>
    <col min="8717" max="8717" width="11.7109375" style="247" customWidth="1"/>
    <col min="8718" max="8960" width="9.140625" style="247"/>
    <col min="8961" max="8961" width="42.85546875" style="247" customWidth="1"/>
    <col min="8962" max="8962" width="12" style="247" customWidth="1"/>
    <col min="8963" max="8963" width="13.7109375" style="247" customWidth="1"/>
    <col min="8964" max="8964" width="12.5703125" style="247" customWidth="1"/>
    <col min="8965" max="8965" width="13.85546875" style="247" customWidth="1"/>
    <col min="8966" max="8966" width="9.28515625" style="247" customWidth="1"/>
    <col min="8967" max="8967" width="12.140625" style="247" customWidth="1"/>
    <col min="8968" max="8968" width="9.140625" style="247"/>
    <col min="8969" max="8971" width="9.5703125" style="247" customWidth="1"/>
    <col min="8972" max="8972" width="12.28515625" style="247" customWidth="1"/>
    <col min="8973" max="8973" width="11.7109375" style="247" customWidth="1"/>
    <col min="8974" max="9216" width="9.140625" style="247"/>
    <col min="9217" max="9217" width="42.85546875" style="247" customWidth="1"/>
    <col min="9218" max="9218" width="12" style="247" customWidth="1"/>
    <col min="9219" max="9219" width="13.7109375" style="247" customWidth="1"/>
    <col min="9220" max="9220" width="12.5703125" style="247" customWidth="1"/>
    <col min="9221" max="9221" width="13.85546875" style="247" customWidth="1"/>
    <col min="9222" max="9222" width="9.28515625" style="247" customWidth="1"/>
    <col min="9223" max="9223" width="12.140625" style="247" customWidth="1"/>
    <col min="9224" max="9224" width="9.140625" style="247"/>
    <col min="9225" max="9227" width="9.5703125" style="247" customWidth="1"/>
    <col min="9228" max="9228" width="12.28515625" style="247" customWidth="1"/>
    <col min="9229" max="9229" width="11.7109375" style="247" customWidth="1"/>
    <col min="9230" max="9472" width="9.140625" style="247"/>
    <col min="9473" max="9473" width="42.85546875" style="247" customWidth="1"/>
    <col min="9474" max="9474" width="12" style="247" customWidth="1"/>
    <col min="9475" max="9475" width="13.7109375" style="247" customWidth="1"/>
    <col min="9476" max="9476" width="12.5703125" style="247" customWidth="1"/>
    <col min="9477" max="9477" width="13.85546875" style="247" customWidth="1"/>
    <col min="9478" max="9478" width="9.28515625" style="247" customWidth="1"/>
    <col min="9479" max="9479" width="12.140625" style="247" customWidth="1"/>
    <col min="9480" max="9480" width="9.140625" style="247"/>
    <col min="9481" max="9483" width="9.5703125" style="247" customWidth="1"/>
    <col min="9484" max="9484" width="12.28515625" style="247" customWidth="1"/>
    <col min="9485" max="9485" width="11.7109375" style="247" customWidth="1"/>
    <col min="9486" max="9728" width="9.140625" style="247"/>
    <col min="9729" max="9729" width="42.85546875" style="247" customWidth="1"/>
    <col min="9730" max="9730" width="12" style="247" customWidth="1"/>
    <col min="9731" max="9731" width="13.7109375" style="247" customWidth="1"/>
    <col min="9732" max="9732" width="12.5703125" style="247" customWidth="1"/>
    <col min="9733" max="9733" width="13.85546875" style="247" customWidth="1"/>
    <col min="9734" max="9734" width="9.28515625" style="247" customWidth="1"/>
    <col min="9735" max="9735" width="12.140625" style="247" customWidth="1"/>
    <col min="9736" max="9736" width="9.140625" style="247"/>
    <col min="9737" max="9739" width="9.5703125" style="247" customWidth="1"/>
    <col min="9740" max="9740" width="12.28515625" style="247" customWidth="1"/>
    <col min="9741" max="9741" width="11.7109375" style="247" customWidth="1"/>
    <col min="9742" max="9984" width="9.140625" style="247"/>
    <col min="9985" max="9985" width="42.85546875" style="247" customWidth="1"/>
    <col min="9986" max="9986" width="12" style="247" customWidth="1"/>
    <col min="9987" max="9987" width="13.7109375" style="247" customWidth="1"/>
    <col min="9988" max="9988" width="12.5703125" style="247" customWidth="1"/>
    <col min="9989" max="9989" width="13.85546875" style="247" customWidth="1"/>
    <col min="9990" max="9990" width="9.28515625" style="247" customWidth="1"/>
    <col min="9991" max="9991" width="12.140625" style="247" customWidth="1"/>
    <col min="9992" max="9992" width="9.140625" style="247"/>
    <col min="9993" max="9995" width="9.5703125" style="247" customWidth="1"/>
    <col min="9996" max="9996" width="12.28515625" style="247" customWidth="1"/>
    <col min="9997" max="9997" width="11.7109375" style="247" customWidth="1"/>
    <col min="9998" max="10240" width="9.140625" style="247"/>
    <col min="10241" max="10241" width="42.85546875" style="247" customWidth="1"/>
    <col min="10242" max="10242" width="12" style="247" customWidth="1"/>
    <col min="10243" max="10243" width="13.7109375" style="247" customWidth="1"/>
    <col min="10244" max="10244" width="12.5703125" style="247" customWidth="1"/>
    <col min="10245" max="10245" width="13.85546875" style="247" customWidth="1"/>
    <col min="10246" max="10246" width="9.28515625" style="247" customWidth="1"/>
    <col min="10247" max="10247" width="12.140625" style="247" customWidth="1"/>
    <col min="10248" max="10248" width="9.140625" style="247"/>
    <col min="10249" max="10251" width="9.5703125" style="247" customWidth="1"/>
    <col min="10252" max="10252" width="12.28515625" style="247" customWidth="1"/>
    <col min="10253" max="10253" width="11.7109375" style="247" customWidth="1"/>
    <col min="10254" max="10496" width="9.140625" style="247"/>
    <col min="10497" max="10497" width="42.85546875" style="247" customWidth="1"/>
    <col min="10498" max="10498" width="12" style="247" customWidth="1"/>
    <col min="10499" max="10499" width="13.7109375" style="247" customWidth="1"/>
    <col min="10500" max="10500" width="12.5703125" style="247" customWidth="1"/>
    <col min="10501" max="10501" width="13.85546875" style="247" customWidth="1"/>
    <col min="10502" max="10502" width="9.28515625" style="247" customWidth="1"/>
    <col min="10503" max="10503" width="12.140625" style="247" customWidth="1"/>
    <col min="10504" max="10504" width="9.140625" style="247"/>
    <col min="10505" max="10507" width="9.5703125" style="247" customWidth="1"/>
    <col min="10508" max="10508" width="12.28515625" style="247" customWidth="1"/>
    <col min="10509" max="10509" width="11.7109375" style="247" customWidth="1"/>
    <col min="10510" max="10752" width="9.140625" style="247"/>
    <col min="10753" max="10753" width="42.85546875" style="247" customWidth="1"/>
    <col min="10754" max="10754" width="12" style="247" customWidth="1"/>
    <col min="10755" max="10755" width="13.7109375" style="247" customWidth="1"/>
    <col min="10756" max="10756" width="12.5703125" style="247" customWidth="1"/>
    <col min="10757" max="10757" width="13.85546875" style="247" customWidth="1"/>
    <col min="10758" max="10758" width="9.28515625" style="247" customWidth="1"/>
    <col min="10759" max="10759" width="12.140625" style="247" customWidth="1"/>
    <col min="10760" max="10760" width="9.140625" style="247"/>
    <col min="10761" max="10763" width="9.5703125" style="247" customWidth="1"/>
    <col min="10764" max="10764" width="12.28515625" style="247" customWidth="1"/>
    <col min="10765" max="10765" width="11.7109375" style="247" customWidth="1"/>
    <col min="10766" max="11008" width="9.140625" style="247"/>
    <col min="11009" max="11009" width="42.85546875" style="247" customWidth="1"/>
    <col min="11010" max="11010" width="12" style="247" customWidth="1"/>
    <col min="11011" max="11011" width="13.7109375" style="247" customWidth="1"/>
    <col min="11012" max="11012" width="12.5703125" style="247" customWidth="1"/>
    <col min="11013" max="11013" width="13.85546875" style="247" customWidth="1"/>
    <col min="11014" max="11014" width="9.28515625" style="247" customWidth="1"/>
    <col min="11015" max="11015" width="12.140625" style="247" customWidth="1"/>
    <col min="11016" max="11016" width="9.140625" style="247"/>
    <col min="11017" max="11019" width="9.5703125" style="247" customWidth="1"/>
    <col min="11020" max="11020" width="12.28515625" style="247" customWidth="1"/>
    <col min="11021" max="11021" width="11.7109375" style="247" customWidth="1"/>
    <col min="11022" max="11264" width="9.140625" style="247"/>
    <col min="11265" max="11265" width="42.85546875" style="247" customWidth="1"/>
    <col min="11266" max="11266" width="12" style="247" customWidth="1"/>
    <col min="11267" max="11267" width="13.7109375" style="247" customWidth="1"/>
    <col min="11268" max="11268" width="12.5703125" style="247" customWidth="1"/>
    <col min="11269" max="11269" width="13.85546875" style="247" customWidth="1"/>
    <col min="11270" max="11270" width="9.28515625" style="247" customWidth="1"/>
    <col min="11271" max="11271" width="12.140625" style="247" customWidth="1"/>
    <col min="11272" max="11272" width="9.140625" style="247"/>
    <col min="11273" max="11275" width="9.5703125" style="247" customWidth="1"/>
    <col min="11276" max="11276" width="12.28515625" style="247" customWidth="1"/>
    <col min="11277" max="11277" width="11.7109375" style="247" customWidth="1"/>
    <col min="11278" max="11520" width="9.140625" style="247"/>
    <col min="11521" max="11521" width="42.85546875" style="247" customWidth="1"/>
    <col min="11522" max="11522" width="12" style="247" customWidth="1"/>
    <col min="11523" max="11523" width="13.7109375" style="247" customWidth="1"/>
    <col min="11524" max="11524" width="12.5703125" style="247" customWidth="1"/>
    <col min="11525" max="11525" width="13.85546875" style="247" customWidth="1"/>
    <col min="11526" max="11526" width="9.28515625" style="247" customWidth="1"/>
    <col min="11527" max="11527" width="12.140625" style="247" customWidth="1"/>
    <col min="11528" max="11528" width="9.140625" style="247"/>
    <col min="11529" max="11531" width="9.5703125" style="247" customWidth="1"/>
    <col min="11532" max="11532" width="12.28515625" style="247" customWidth="1"/>
    <col min="11533" max="11533" width="11.7109375" style="247" customWidth="1"/>
    <col min="11534" max="11776" width="9.140625" style="247"/>
    <col min="11777" max="11777" width="42.85546875" style="247" customWidth="1"/>
    <col min="11778" max="11778" width="12" style="247" customWidth="1"/>
    <col min="11779" max="11779" width="13.7109375" style="247" customWidth="1"/>
    <col min="11780" max="11780" width="12.5703125" style="247" customWidth="1"/>
    <col min="11781" max="11781" width="13.85546875" style="247" customWidth="1"/>
    <col min="11782" max="11782" width="9.28515625" style="247" customWidth="1"/>
    <col min="11783" max="11783" width="12.140625" style="247" customWidth="1"/>
    <col min="11784" max="11784" width="9.140625" style="247"/>
    <col min="11785" max="11787" width="9.5703125" style="247" customWidth="1"/>
    <col min="11788" max="11788" width="12.28515625" style="247" customWidth="1"/>
    <col min="11789" max="11789" width="11.7109375" style="247" customWidth="1"/>
    <col min="11790" max="12032" width="9.140625" style="247"/>
    <col min="12033" max="12033" width="42.85546875" style="247" customWidth="1"/>
    <col min="12034" max="12034" width="12" style="247" customWidth="1"/>
    <col min="12035" max="12035" width="13.7109375" style="247" customWidth="1"/>
    <col min="12036" max="12036" width="12.5703125" style="247" customWidth="1"/>
    <col min="12037" max="12037" width="13.85546875" style="247" customWidth="1"/>
    <col min="12038" max="12038" width="9.28515625" style="247" customWidth="1"/>
    <col min="12039" max="12039" width="12.140625" style="247" customWidth="1"/>
    <col min="12040" max="12040" width="9.140625" style="247"/>
    <col min="12041" max="12043" width="9.5703125" style="247" customWidth="1"/>
    <col min="12044" max="12044" width="12.28515625" style="247" customWidth="1"/>
    <col min="12045" max="12045" width="11.7109375" style="247" customWidth="1"/>
    <col min="12046" max="12288" width="9.140625" style="247"/>
    <col min="12289" max="12289" width="42.85546875" style="247" customWidth="1"/>
    <col min="12290" max="12290" width="12" style="247" customWidth="1"/>
    <col min="12291" max="12291" width="13.7109375" style="247" customWidth="1"/>
    <col min="12292" max="12292" width="12.5703125" style="247" customWidth="1"/>
    <col min="12293" max="12293" width="13.85546875" style="247" customWidth="1"/>
    <col min="12294" max="12294" width="9.28515625" style="247" customWidth="1"/>
    <col min="12295" max="12295" width="12.140625" style="247" customWidth="1"/>
    <col min="12296" max="12296" width="9.140625" style="247"/>
    <col min="12297" max="12299" width="9.5703125" style="247" customWidth="1"/>
    <col min="12300" max="12300" width="12.28515625" style="247" customWidth="1"/>
    <col min="12301" max="12301" width="11.7109375" style="247" customWidth="1"/>
    <col min="12302" max="12544" width="9.140625" style="247"/>
    <col min="12545" max="12545" width="42.85546875" style="247" customWidth="1"/>
    <col min="12546" max="12546" width="12" style="247" customWidth="1"/>
    <col min="12547" max="12547" width="13.7109375" style="247" customWidth="1"/>
    <col min="12548" max="12548" width="12.5703125" style="247" customWidth="1"/>
    <col min="12549" max="12549" width="13.85546875" style="247" customWidth="1"/>
    <col min="12550" max="12550" width="9.28515625" style="247" customWidth="1"/>
    <col min="12551" max="12551" width="12.140625" style="247" customWidth="1"/>
    <col min="12552" max="12552" width="9.140625" style="247"/>
    <col min="12553" max="12555" width="9.5703125" style="247" customWidth="1"/>
    <col min="12556" max="12556" width="12.28515625" style="247" customWidth="1"/>
    <col min="12557" max="12557" width="11.7109375" style="247" customWidth="1"/>
    <col min="12558" max="12800" width="9.140625" style="247"/>
    <col min="12801" max="12801" width="42.85546875" style="247" customWidth="1"/>
    <col min="12802" max="12802" width="12" style="247" customWidth="1"/>
    <col min="12803" max="12803" width="13.7109375" style="247" customWidth="1"/>
    <col min="12804" max="12804" width="12.5703125" style="247" customWidth="1"/>
    <col min="12805" max="12805" width="13.85546875" style="247" customWidth="1"/>
    <col min="12806" max="12806" width="9.28515625" style="247" customWidth="1"/>
    <col min="12807" max="12807" width="12.140625" style="247" customWidth="1"/>
    <col min="12808" max="12808" width="9.140625" style="247"/>
    <col min="12809" max="12811" width="9.5703125" style="247" customWidth="1"/>
    <col min="12812" max="12812" width="12.28515625" style="247" customWidth="1"/>
    <col min="12813" max="12813" width="11.7109375" style="247" customWidth="1"/>
    <col min="12814" max="13056" width="9.140625" style="247"/>
    <col min="13057" max="13057" width="42.85546875" style="247" customWidth="1"/>
    <col min="13058" max="13058" width="12" style="247" customWidth="1"/>
    <col min="13059" max="13059" width="13.7109375" style="247" customWidth="1"/>
    <col min="13060" max="13060" width="12.5703125" style="247" customWidth="1"/>
    <col min="13061" max="13061" width="13.85546875" style="247" customWidth="1"/>
    <col min="13062" max="13062" width="9.28515625" style="247" customWidth="1"/>
    <col min="13063" max="13063" width="12.140625" style="247" customWidth="1"/>
    <col min="13064" max="13064" width="9.140625" style="247"/>
    <col min="13065" max="13067" width="9.5703125" style="247" customWidth="1"/>
    <col min="13068" max="13068" width="12.28515625" style="247" customWidth="1"/>
    <col min="13069" max="13069" width="11.7109375" style="247" customWidth="1"/>
    <col min="13070" max="13312" width="9.140625" style="247"/>
    <col min="13313" max="13313" width="42.85546875" style="247" customWidth="1"/>
    <col min="13314" max="13314" width="12" style="247" customWidth="1"/>
    <col min="13315" max="13315" width="13.7109375" style="247" customWidth="1"/>
    <col min="13316" max="13316" width="12.5703125" style="247" customWidth="1"/>
    <col min="13317" max="13317" width="13.85546875" style="247" customWidth="1"/>
    <col min="13318" max="13318" width="9.28515625" style="247" customWidth="1"/>
    <col min="13319" max="13319" width="12.140625" style="247" customWidth="1"/>
    <col min="13320" max="13320" width="9.140625" style="247"/>
    <col min="13321" max="13323" width="9.5703125" style="247" customWidth="1"/>
    <col min="13324" max="13324" width="12.28515625" style="247" customWidth="1"/>
    <col min="13325" max="13325" width="11.7109375" style="247" customWidth="1"/>
    <col min="13326" max="13568" width="9.140625" style="247"/>
    <col min="13569" max="13569" width="42.85546875" style="247" customWidth="1"/>
    <col min="13570" max="13570" width="12" style="247" customWidth="1"/>
    <col min="13571" max="13571" width="13.7109375" style="247" customWidth="1"/>
    <col min="13572" max="13572" width="12.5703125" style="247" customWidth="1"/>
    <col min="13573" max="13573" width="13.85546875" style="247" customWidth="1"/>
    <col min="13574" max="13574" width="9.28515625" style="247" customWidth="1"/>
    <col min="13575" max="13575" width="12.140625" style="247" customWidth="1"/>
    <col min="13576" max="13576" width="9.140625" style="247"/>
    <col min="13577" max="13579" width="9.5703125" style="247" customWidth="1"/>
    <col min="13580" max="13580" width="12.28515625" style="247" customWidth="1"/>
    <col min="13581" max="13581" width="11.7109375" style="247" customWidth="1"/>
    <col min="13582" max="13824" width="9.140625" style="247"/>
    <col min="13825" max="13825" width="42.85546875" style="247" customWidth="1"/>
    <col min="13826" max="13826" width="12" style="247" customWidth="1"/>
    <col min="13827" max="13827" width="13.7109375" style="247" customWidth="1"/>
    <col min="13828" max="13828" width="12.5703125" style="247" customWidth="1"/>
    <col min="13829" max="13829" width="13.85546875" style="247" customWidth="1"/>
    <col min="13830" max="13830" width="9.28515625" style="247" customWidth="1"/>
    <col min="13831" max="13831" width="12.140625" style="247" customWidth="1"/>
    <col min="13832" max="13832" width="9.140625" style="247"/>
    <col min="13833" max="13835" width="9.5703125" style="247" customWidth="1"/>
    <col min="13836" max="13836" width="12.28515625" style="247" customWidth="1"/>
    <col min="13837" max="13837" width="11.7109375" style="247" customWidth="1"/>
    <col min="13838" max="14080" width="9.140625" style="247"/>
    <col min="14081" max="14081" width="42.85546875" style="247" customWidth="1"/>
    <col min="14082" max="14082" width="12" style="247" customWidth="1"/>
    <col min="14083" max="14083" width="13.7109375" style="247" customWidth="1"/>
    <col min="14084" max="14084" width="12.5703125" style="247" customWidth="1"/>
    <col min="14085" max="14085" width="13.85546875" style="247" customWidth="1"/>
    <col min="14086" max="14086" width="9.28515625" style="247" customWidth="1"/>
    <col min="14087" max="14087" width="12.140625" style="247" customWidth="1"/>
    <col min="14088" max="14088" width="9.140625" style="247"/>
    <col min="14089" max="14091" width="9.5703125" style="247" customWidth="1"/>
    <col min="14092" max="14092" width="12.28515625" style="247" customWidth="1"/>
    <col min="14093" max="14093" width="11.7109375" style="247" customWidth="1"/>
    <col min="14094" max="14336" width="9.140625" style="247"/>
    <col min="14337" max="14337" width="42.85546875" style="247" customWidth="1"/>
    <col min="14338" max="14338" width="12" style="247" customWidth="1"/>
    <col min="14339" max="14339" width="13.7109375" style="247" customWidth="1"/>
    <col min="14340" max="14340" width="12.5703125" style="247" customWidth="1"/>
    <col min="14341" max="14341" width="13.85546875" style="247" customWidth="1"/>
    <col min="14342" max="14342" width="9.28515625" style="247" customWidth="1"/>
    <col min="14343" max="14343" width="12.140625" style="247" customWidth="1"/>
    <col min="14344" max="14344" width="9.140625" style="247"/>
    <col min="14345" max="14347" width="9.5703125" style="247" customWidth="1"/>
    <col min="14348" max="14348" width="12.28515625" style="247" customWidth="1"/>
    <col min="14349" max="14349" width="11.7109375" style="247" customWidth="1"/>
    <col min="14350" max="14592" width="9.140625" style="247"/>
    <col min="14593" max="14593" width="42.85546875" style="247" customWidth="1"/>
    <col min="14594" max="14594" width="12" style="247" customWidth="1"/>
    <col min="14595" max="14595" width="13.7109375" style="247" customWidth="1"/>
    <col min="14596" max="14596" width="12.5703125" style="247" customWidth="1"/>
    <col min="14597" max="14597" width="13.85546875" style="247" customWidth="1"/>
    <col min="14598" max="14598" width="9.28515625" style="247" customWidth="1"/>
    <col min="14599" max="14599" width="12.140625" style="247" customWidth="1"/>
    <col min="14600" max="14600" width="9.140625" style="247"/>
    <col min="14601" max="14603" width="9.5703125" style="247" customWidth="1"/>
    <col min="14604" max="14604" width="12.28515625" style="247" customWidth="1"/>
    <col min="14605" max="14605" width="11.7109375" style="247" customWidth="1"/>
    <col min="14606" max="14848" width="9.140625" style="247"/>
    <col min="14849" max="14849" width="42.85546875" style="247" customWidth="1"/>
    <col min="14850" max="14850" width="12" style="247" customWidth="1"/>
    <col min="14851" max="14851" width="13.7109375" style="247" customWidth="1"/>
    <col min="14852" max="14852" width="12.5703125" style="247" customWidth="1"/>
    <col min="14853" max="14853" width="13.85546875" style="247" customWidth="1"/>
    <col min="14854" max="14854" width="9.28515625" style="247" customWidth="1"/>
    <col min="14855" max="14855" width="12.140625" style="247" customWidth="1"/>
    <col min="14856" max="14856" width="9.140625" style="247"/>
    <col min="14857" max="14859" width="9.5703125" style="247" customWidth="1"/>
    <col min="14860" max="14860" width="12.28515625" style="247" customWidth="1"/>
    <col min="14861" max="14861" width="11.7109375" style="247" customWidth="1"/>
    <col min="14862" max="15104" width="9.140625" style="247"/>
    <col min="15105" max="15105" width="42.85546875" style="247" customWidth="1"/>
    <col min="15106" max="15106" width="12" style="247" customWidth="1"/>
    <col min="15107" max="15107" width="13.7109375" style="247" customWidth="1"/>
    <col min="15108" max="15108" width="12.5703125" style="247" customWidth="1"/>
    <col min="15109" max="15109" width="13.85546875" style="247" customWidth="1"/>
    <col min="15110" max="15110" width="9.28515625" style="247" customWidth="1"/>
    <col min="15111" max="15111" width="12.140625" style="247" customWidth="1"/>
    <col min="15112" max="15112" width="9.140625" style="247"/>
    <col min="15113" max="15115" width="9.5703125" style="247" customWidth="1"/>
    <col min="15116" max="15116" width="12.28515625" style="247" customWidth="1"/>
    <col min="15117" max="15117" width="11.7109375" style="247" customWidth="1"/>
    <col min="15118" max="15360" width="9.140625" style="247"/>
    <col min="15361" max="15361" width="42.85546875" style="247" customWidth="1"/>
    <col min="15362" max="15362" width="12" style="247" customWidth="1"/>
    <col min="15363" max="15363" width="13.7109375" style="247" customWidth="1"/>
    <col min="15364" max="15364" width="12.5703125" style="247" customWidth="1"/>
    <col min="15365" max="15365" width="13.85546875" style="247" customWidth="1"/>
    <col min="15366" max="15366" width="9.28515625" style="247" customWidth="1"/>
    <col min="15367" max="15367" width="12.140625" style="247" customWidth="1"/>
    <col min="15368" max="15368" width="9.140625" style="247"/>
    <col min="15369" max="15371" width="9.5703125" style="247" customWidth="1"/>
    <col min="15372" max="15372" width="12.28515625" style="247" customWidth="1"/>
    <col min="15373" max="15373" width="11.7109375" style="247" customWidth="1"/>
    <col min="15374" max="15616" width="9.140625" style="247"/>
    <col min="15617" max="15617" width="42.85546875" style="247" customWidth="1"/>
    <col min="15618" max="15618" width="12" style="247" customWidth="1"/>
    <col min="15619" max="15619" width="13.7109375" style="247" customWidth="1"/>
    <col min="15620" max="15620" width="12.5703125" style="247" customWidth="1"/>
    <col min="15621" max="15621" width="13.85546875" style="247" customWidth="1"/>
    <col min="15622" max="15622" width="9.28515625" style="247" customWidth="1"/>
    <col min="15623" max="15623" width="12.140625" style="247" customWidth="1"/>
    <col min="15624" max="15624" width="9.140625" style="247"/>
    <col min="15625" max="15627" width="9.5703125" style="247" customWidth="1"/>
    <col min="15628" max="15628" width="12.28515625" style="247" customWidth="1"/>
    <col min="15629" max="15629" width="11.7109375" style="247" customWidth="1"/>
    <col min="15630" max="15872" width="9.140625" style="247"/>
    <col min="15873" max="15873" width="42.85546875" style="247" customWidth="1"/>
    <col min="15874" max="15874" width="12" style="247" customWidth="1"/>
    <col min="15875" max="15875" width="13.7109375" style="247" customWidth="1"/>
    <col min="15876" max="15876" width="12.5703125" style="247" customWidth="1"/>
    <col min="15877" max="15877" width="13.85546875" style="247" customWidth="1"/>
    <col min="15878" max="15878" width="9.28515625" style="247" customWidth="1"/>
    <col min="15879" max="15879" width="12.140625" style="247" customWidth="1"/>
    <col min="15880" max="15880" width="9.140625" style="247"/>
    <col min="15881" max="15883" width="9.5703125" style="247" customWidth="1"/>
    <col min="15884" max="15884" width="12.28515625" style="247" customWidth="1"/>
    <col min="15885" max="15885" width="11.7109375" style="247" customWidth="1"/>
    <col min="15886" max="16128" width="9.140625" style="247"/>
    <col min="16129" max="16129" width="42.85546875" style="247" customWidth="1"/>
    <col min="16130" max="16130" width="12" style="247" customWidth="1"/>
    <col min="16131" max="16131" width="13.7109375" style="247" customWidth="1"/>
    <col min="16132" max="16132" width="12.5703125" style="247" customWidth="1"/>
    <col min="16133" max="16133" width="13.85546875" style="247" customWidth="1"/>
    <col min="16134" max="16134" width="9.28515625" style="247" customWidth="1"/>
    <col min="16135" max="16135" width="12.140625" style="247" customWidth="1"/>
    <col min="16136" max="16136" width="9.140625" style="247"/>
    <col min="16137" max="16139" width="9.5703125" style="247" customWidth="1"/>
    <col min="16140" max="16140" width="12.28515625" style="247" customWidth="1"/>
    <col min="16141" max="16141" width="11.7109375" style="247" customWidth="1"/>
    <col min="16142" max="16384" width="9.140625" style="247"/>
  </cols>
  <sheetData>
    <row r="1" spans="1:12" x14ac:dyDescent="0.2">
      <c r="A1" s="326" t="s">
        <v>702</v>
      </c>
      <c r="B1" s="326"/>
      <c r="C1" s="326"/>
      <c r="D1" s="326"/>
      <c r="E1" s="326" t="s">
        <v>703</v>
      </c>
    </row>
    <row r="2" spans="1:12" ht="10.5" customHeight="1" x14ac:dyDescent="0.2">
      <c r="A2" s="589" t="s">
        <v>376</v>
      </c>
      <c r="B2" s="589"/>
      <c r="C2" s="589"/>
      <c r="D2" s="589"/>
      <c r="E2" s="589"/>
      <c r="F2" s="248"/>
      <c r="G2" s="248"/>
      <c r="H2" s="248"/>
      <c r="L2" s="264"/>
    </row>
    <row r="3" spans="1:12" x14ac:dyDescent="0.2">
      <c r="A3" s="589" t="s">
        <v>609</v>
      </c>
      <c r="B3" s="589"/>
      <c r="C3" s="589"/>
      <c r="D3" s="589"/>
      <c r="E3" s="589"/>
    </row>
    <row r="4" spans="1:12" x14ac:dyDescent="0.2">
      <c r="E4" s="307" t="s">
        <v>7</v>
      </c>
    </row>
    <row r="5" spans="1:12" ht="14.25" customHeight="1" x14ac:dyDescent="0.2">
      <c r="A5" s="588" t="s">
        <v>49</v>
      </c>
      <c r="B5" s="592" t="s">
        <v>610</v>
      </c>
      <c r="C5" s="593"/>
      <c r="D5" s="594"/>
      <c r="E5" s="595" t="s">
        <v>611</v>
      </c>
    </row>
    <row r="6" spans="1:12" ht="18.75" customHeight="1" x14ac:dyDescent="0.2">
      <c r="A6" s="588"/>
      <c r="B6" s="305" t="s">
        <v>640</v>
      </c>
      <c r="C6" s="305" t="s">
        <v>641</v>
      </c>
      <c r="D6" s="305"/>
      <c r="E6" s="597"/>
    </row>
    <row r="7" spans="1:12" ht="13.5" customHeight="1" x14ac:dyDescent="0.2">
      <c r="A7" s="252" t="s">
        <v>207</v>
      </c>
      <c r="B7" s="90">
        <f>SUM(B8:B11)</f>
        <v>37670</v>
      </c>
      <c r="C7" s="90">
        <f>SUM(C8:C11)</f>
        <v>3854</v>
      </c>
      <c r="D7" s="90">
        <f>SUM(D8:D11)</f>
        <v>0</v>
      </c>
      <c r="E7" s="90">
        <f>SUM(B7:D7)</f>
        <v>41524</v>
      </c>
    </row>
    <row r="8" spans="1:12" ht="13.5" customHeight="1" x14ac:dyDescent="0.2">
      <c r="A8" s="308" t="s">
        <v>137</v>
      </c>
      <c r="B8" s="91">
        <f>11422+12755</f>
        <v>24177</v>
      </c>
      <c r="C8" s="91">
        <v>3035</v>
      </c>
      <c r="D8" s="91"/>
      <c r="E8" s="91">
        <f>SUM(B8:D8)</f>
        <v>27212</v>
      </c>
    </row>
    <row r="9" spans="1:12" ht="13.5" customHeight="1" x14ac:dyDescent="0.2">
      <c r="A9" s="315" t="s">
        <v>144</v>
      </c>
      <c r="B9" s="91">
        <v>6588</v>
      </c>
      <c r="C9" s="91">
        <v>819</v>
      </c>
      <c r="D9" s="91"/>
      <c r="E9" s="91">
        <f>SUM(B9:D9)</f>
        <v>7407</v>
      </c>
    </row>
    <row r="10" spans="1:12" x14ac:dyDescent="0.2">
      <c r="A10" s="308" t="s">
        <v>138</v>
      </c>
      <c r="B10" s="91">
        <f>1029+2851+2845+180</f>
        <v>6905</v>
      </c>
      <c r="C10" s="91"/>
      <c r="D10" s="91"/>
      <c r="E10" s="91">
        <f>SUM(B10:D10)</f>
        <v>6905</v>
      </c>
    </row>
    <row r="11" spans="1:12" ht="13.5" customHeight="1" x14ac:dyDescent="0.2">
      <c r="A11" s="253" t="s">
        <v>139</v>
      </c>
      <c r="B11" s="91"/>
      <c r="C11" s="91"/>
      <c r="D11" s="91"/>
      <c r="E11" s="91"/>
    </row>
    <row r="12" spans="1:12" ht="13.5" customHeight="1" x14ac:dyDescent="0.2">
      <c r="A12" s="308" t="s">
        <v>160</v>
      </c>
      <c r="B12" s="91"/>
      <c r="C12" s="91"/>
      <c r="D12" s="91"/>
      <c r="E12" s="91"/>
    </row>
    <row r="13" spans="1:12" ht="13.5" customHeight="1" x14ac:dyDescent="0.2">
      <c r="A13" s="308" t="s">
        <v>161</v>
      </c>
      <c r="B13" s="91"/>
      <c r="C13" s="91"/>
      <c r="D13" s="91"/>
      <c r="E13" s="91"/>
    </row>
    <row r="14" spans="1:12" ht="13.5" customHeight="1" x14ac:dyDescent="0.2">
      <c r="A14" s="254" t="s">
        <v>154</v>
      </c>
      <c r="B14" s="92"/>
      <c r="C14" s="91"/>
      <c r="D14" s="91"/>
      <c r="E14" s="91"/>
    </row>
    <row r="15" spans="1:12" ht="13.5" customHeight="1" x14ac:dyDescent="0.2">
      <c r="A15" s="255" t="s">
        <v>159</v>
      </c>
      <c r="B15" s="93"/>
      <c r="C15" s="91"/>
      <c r="D15" s="91"/>
      <c r="E15" s="91"/>
    </row>
    <row r="16" spans="1:12" ht="15" customHeight="1" x14ac:dyDescent="0.2">
      <c r="A16" s="253" t="s">
        <v>145</v>
      </c>
      <c r="B16" s="93"/>
      <c r="C16" s="91"/>
      <c r="D16" s="91"/>
      <c r="E16" s="91"/>
    </row>
    <row r="17" spans="1:5" ht="15" customHeight="1" x14ac:dyDescent="0.2">
      <c r="A17" s="253" t="s">
        <v>212</v>
      </c>
      <c r="B17" s="93"/>
      <c r="C17" s="91"/>
      <c r="D17" s="91"/>
      <c r="E17" s="91"/>
    </row>
    <row r="18" spans="1:5" ht="15" customHeight="1" x14ac:dyDescent="0.2">
      <c r="A18" s="253" t="s">
        <v>206</v>
      </c>
      <c r="B18" s="93"/>
      <c r="C18" s="91"/>
      <c r="D18" s="91"/>
      <c r="E18" s="91"/>
    </row>
    <row r="19" spans="1:5" ht="15" customHeight="1" x14ac:dyDescent="0.2">
      <c r="A19" s="265"/>
      <c r="B19" s="93"/>
      <c r="C19" s="91"/>
      <c r="D19" s="91"/>
      <c r="E19" s="91"/>
    </row>
    <row r="20" spans="1:5" ht="13.5" customHeight="1" x14ac:dyDescent="0.2">
      <c r="A20" s="250" t="s">
        <v>208</v>
      </c>
      <c r="B20" s="94"/>
      <c r="C20" s="91"/>
      <c r="D20" s="91"/>
      <c r="E20" s="91"/>
    </row>
    <row r="21" spans="1:5" ht="13.5" customHeight="1" x14ac:dyDescent="0.2">
      <c r="A21" s="308" t="s">
        <v>146</v>
      </c>
      <c r="B21" s="91"/>
      <c r="C21" s="91"/>
      <c r="D21" s="91"/>
      <c r="E21" s="91"/>
    </row>
    <row r="22" spans="1:5" ht="15.75" customHeight="1" x14ac:dyDescent="0.2">
      <c r="A22" s="308" t="s">
        <v>147</v>
      </c>
      <c r="B22" s="91"/>
      <c r="C22" s="91"/>
      <c r="D22" s="91"/>
      <c r="E22" s="91"/>
    </row>
    <row r="23" spans="1:5" ht="13.5" customHeight="1" x14ac:dyDescent="0.2">
      <c r="A23" s="308" t="s">
        <v>162</v>
      </c>
      <c r="B23" s="91"/>
      <c r="C23" s="91"/>
      <c r="D23" s="91"/>
      <c r="E23" s="91"/>
    </row>
    <row r="24" spans="1:5" ht="13.5" customHeight="1" x14ac:dyDescent="0.2">
      <c r="A24" s="308" t="s">
        <v>149</v>
      </c>
      <c r="B24" s="91"/>
      <c r="C24" s="91"/>
      <c r="D24" s="91"/>
      <c r="E24" s="91"/>
    </row>
    <row r="25" spans="1:5" ht="13.5" customHeight="1" x14ac:dyDescent="0.2">
      <c r="A25" s="254" t="s">
        <v>141</v>
      </c>
      <c r="B25" s="93"/>
      <c r="C25" s="91"/>
      <c r="D25" s="91"/>
      <c r="E25" s="91"/>
    </row>
    <row r="26" spans="1:5" ht="13.5" customHeight="1" x14ac:dyDescent="0.2">
      <c r="A26" s="315" t="s">
        <v>150</v>
      </c>
      <c r="B26" s="93"/>
      <c r="C26" s="91"/>
      <c r="D26" s="91"/>
      <c r="E26" s="91"/>
    </row>
    <row r="27" spans="1:5" ht="13.5" customHeight="1" x14ac:dyDescent="0.2">
      <c r="A27" s="254" t="s">
        <v>151</v>
      </c>
      <c r="B27" s="93"/>
      <c r="C27" s="91"/>
      <c r="D27" s="91"/>
      <c r="E27" s="91"/>
    </row>
    <row r="28" spans="1:5" ht="13.5" customHeight="1" x14ac:dyDescent="0.2">
      <c r="A28" s="257"/>
      <c r="B28" s="93"/>
      <c r="C28" s="91"/>
      <c r="D28" s="91"/>
      <c r="E28" s="91"/>
    </row>
    <row r="29" spans="1:5" ht="13.5" customHeight="1" x14ac:dyDescent="0.2">
      <c r="A29" s="258" t="s">
        <v>196</v>
      </c>
      <c r="B29" s="94"/>
      <c r="C29" s="91"/>
      <c r="D29" s="91"/>
      <c r="E29" s="91"/>
    </row>
    <row r="30" spans="1:5" ht="13.5" customHeight="1" x14ac:dyDescent="0.2">
      <c r="A30" s="256" t="s">
        <v>142</v>
      </c>
      <c r="B30" s="91"/>
      <c r="C30" s="91"/>
      <c r="D30" s="91"/>
      <c r="E30" s="91"/>
    </row>
    <row r="31" spans="1:5" ht="13.5" customHeight="1" x14ac:dyDescent="0.2">
      <c r="A31" s="256" t="s">
        <v>143</v>
      </c>
      <c r="B31" s="91"/>
      <c r="C31" s="91"/>
      <c r="D31" s="91"/>
      <c r="E31" s="91"/>
    </row>
    <row r="32" spans="1:5" x14ac:dyDescent="0.2">
      <c r="A32" s="259"/>
      <c r="B32" s="91"/>
      <c r="C32" s="91"/>
      <c r="D32" s="91"/>
      <c r="E32" s="91"/>
    </row>
    <row r="33" spans="1:5" x14ac:dyDescent="0.2">
      <c r="A33" s="250" t="s">
        <v>209</v>
      </c>
      <c r="B33" s="91"/>
      <c r="C33" s="91"/>
      <c r="D33" s="91"/>
      <c r="E33" s="91"/>
    </row>
    <row r="34" spans="1:5" x14ac:dyDescent="0.2">
      <c r="A34" s="318" t="s">
        <v>165</v>
      </c>
      <c r="B34" s="91"/>
      <c r="C34" s="91"/>
      <c r="D34" s="91"/>
      <c r="E34" s="91"/>
    </row>
    <row r="35" spans="1:5" x14ac:dyDescent="0.2">
      <c r="A35" s="318" t="s">
        <v>166</v>
      </c>
      <c r="B35" s="94"/>
      <c r="C35" s="91"/>
      <c r="D35" s="91"/>
      <c r="E35" s="91"/>
    </row>
    <row r="36" spans="1:5" x14ac:dyDescent="0.2">
      <c r="A36" s="320"/>
      <c r="B36" s="95"/>
      <c r="C36" s="551"/>
      <c r="D36" s="551"/>
      <c r="E36" s="551"/>
    </row>
    <row r="37" spans="1:5" x14ac:dyDescent="0.2">
      <c r="A37" s="251" t="s">
        <v>211</v>
      </c>
      <c r="B37" s="96">
        <f>B7+B20+B29+B33</f>
        <v>37670</v>
      </c>
      <c r="C37" s="96">
        <f>C7+C20+C29+C33</f>
        <v>3854</v>
      </c>
      <c r="D37" s="96">
        <f>D7+D20+D29+D33</f>
        <v>0</v>
      </c>
      <c r="E37" s="96">
        <f>E7+E20+E29+E33</f>
        <v>41524</v>
      </c>
    </row>
    <row r="38" spans="1:5" ht="14.25" customHeight="1" x14ac:dyDescent="0.2">
      <c r="A38" s="249"/>
      <c r="B38" s="96"/>
      <c r="C38" s="91"/>
      <c r="D38" s="91"/>
      <c r="E38" s="91"/>
    </row>
    <row r="39" spans="1:5" ht="13.5" customHeight="1" x14ac:dyDescent="0.2">
      <c r="A39" s="251" t="s">
        <v>213</v>
      </c>
      <c r="B39" s="96"/>
      <c r="C39" s="91"/>
      <c r="D39" s="91"/>
      <c r="E39" s="91"/>
    </row>
    <row r="40" spans="1:5" ht="13.5" customHeight="1" x14ac:dyDescent="0.2">
      <c r="A40" s="249" t="s">
        <v>250</v>
      </c>
      <c r="B40" s="96"/>
      <c r="C40" s="91"/>
      <c r="D40" s="91"/>
      <c r="E40" s="91"/>
    </row>
    <row r="41" spans="1:5" ht="13.5" customHeight="1" x14ac:dyDescent="0.2">
      <c r="A41" s="249" t="s">
        <v>242</v>
      </c>
      <c r="B41" s="96"/>
      <c r="C41" s="91"/>
      <c r="D41" s="91"/>
      <c r="E41" s="91"/>
    </row>
    <row r="42" spans="1:5" ht="13.5" customHeight="1" x14ac:dyDescent="0.2">
      <c r="A42" s="249" t="s">
        <v>243</v>
      </c>
      <c r="B42" s="96"/>
      <c r="C42" s="91"/>
      <c r="D42" s="91"/>
      <c r="E42" s="91"/>
    </row>
    <row r="43" spans="1:5" ht="13.5" customHeight="1" x14ac:dyDescent="0.2">
      <c r="A43" s="318" t="s">
        <v>222</v>
      </c>
      <c r="B43" s="94"/>
      <c r="C43" s="91"/>
      <c r="D43" s="91"/>
      <c r="E43" s="91"/>
    </row>
    <row r="44" spans="1:5" ht="13.5" customHeight="1" x14ac:dyDescent="0.2">
      <c r="A44" s="260" t="s">
        <v>249</v>
      </c>
      <c r="B44" s="97"/>
      <c r="C44" s="91"/>
      <c r="D44" s="91"/>
      <c r="E44" s="91"/>
    </row>
    <row r="45" spans="1:5" ht="13.5" customHeight="1" x14ac:dyDescent="0.2">
      <c r="A45" s="260" t="s">
        <v>63</v>
      </c>
      <c r="B45" s="93"/>
      <c r="C45" s="91"/>
      <c r="D45" s="91"/>
      <c r="E45" s="91"/>
    </row>
    <row r="46" spans="1:5" ht="13.5" customHeight="1" x14ac:dyDescent="0.2">
      <c r="A46" s="318" t="s">
        <v>244</v>
      </c>
      <c r="B46" s="91"/>
      <c r="C46" s="91"/>
      <c r="D46" s="91"/>
      <c r="E46" s="91"/>
    </row>
    <row r="47" spans="1:5" ht="13.5" customHeight="1" x14ac:dyDescent="0.2">
      <c r="A47" s="318" t="s">
        <v>245</v>
      </c>
      <c r="B47" s="91"/>
      <c r="C47" s="91"/>
      <c r="D47" s="91"/>
      <c r="E47" s="91"/>
    </row>
    <row r="48" spans="1:5" ht="13.5" customHeight="1" x14ac:dyDescent="0.2">
      <c r="A48" s="318" t="s">
        <v>64</v>
      </c>
      <c r="B48" s="91"/>
      <c r="C48" s="91"/>
      <c r="D48" s="91"/>
      <c r="E48" s="91"/>
    </row>
    <row r="49" spans="1:5" x14ac:dyDescent="0.2">
      <c r="A49" s="318" t="s">
        <v>246</v>
      </c>
      <c r="B49" s="91"/>
      <c r="C49" s="91"/>
      <c r="D49" s="91"/>
      <c r="E49" s="91"/>
    </row>
    <row r="50" spans="1:5" ht="13.5" customHeight="1" x14ac:dyDescent="0.2">
      <c r="A50" s="318" t="s">
        <v>247</v>
      </c>
      <c r="B50" s="91"/>
      <c r="C50" s="91"/>
      <c r="D50" s="91"/>
      <c r="E50" s="91"/>
    </row>
    <row r="51" spans="1:5" ht="13.5" customHeight="1" x14ac:dyDescent="0.2">
      <c r="A51" s="261" t="s">
        <v>214</v>
      </c>
      <c r="B51" s="96">
        <f>B37+B39</f>
        <v>37670</v>
      </c>
      <c r="C51" s="96">
        <f>C37+C39</f>
        <v>3854</v>
      </c>
      <c r="D51" s="96">
        <f>D37+D39</f>
        <v>0</v>
      </c>
      <c r="E51" s="96">
        <f>E37+E39</f>
        <v>41524</v>
      </c>
    </row>
  </sheetData>
  <mergeCells count="5">
    <mergeCell ref="E5:E6"/>
    <mergeCell ref="A3:E3"/>
    <mergeCell ref="A5:A6"/>
    <mergeCell ref="B5:D5"/>
    <mergeCell ref="A2:E2"/>
  </mergeCells>
  <pageMargins left="0.25" right="0.25" top="0.75" bottom="0.75" header="0.3" footer="0.3"/>
  <pageSetup paperSize="9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opLeftCell="A31" workbookViewId="0">
      <selection activeCell="B7" sqref="B7:E51"/>
    </sheetView>
  </sheetViews>
  <sheetFormatPr defaultRowHeight="12.75" x14ac:dyDescent="0.2"/>
  <cols>
    <col min="1" max="1" width="42.85546875" style="247" customWidth="1"/>
    <col min="2" max="2" width="12" style="247" customWidth="1"/>
    <col min="3" max="3" width="13.7109375" style="247" customWidth="1"/>
    <col min="4" max="4" width="12.5703125" style="247" customWidth="1"/>
    <col min="5" max="5" width="13.85546875" style="247" customWidth="1"/>
    <col min="6" max="6" width="9.28515625" style="247" customWidth="1"/>
    <col min="7" max="7" width="12.140625" style="247" customWidth="1"/>
    <col min="8" max="8" width="9.140625" style="247"/>
    <col min="9" max="11" width="9.5703125" style="247" customWidth="1"/>
    <col min="12" max="12" width="12.28515625" style="247" customWidth="1"/>
    <col min="13" max="13" width="11.7109375" style="247" customWidth="1"/>
    <col min="14" max="256" width="9.140625" style="247"/>
    <col min="257" max="257" width="42.85546875" style="247" customWidth="1"/>
    <col min="258" max="258" width="12" style="247" customWidth="1"/>
    <col min="259" max="259" width="13.7109375" style="247" customWidth="1"/>
    <col min="260" max="260" width="12.5703125" style="247" customWidth="1"/>
    <col min="261" max="261" width="13.85546875" style="247" customWidth="1"/>
    <col min="262" max="262" width="9.28515625" style="247" customWidth="1"/>
    <col min="263" max="263" width="12.140625" style="247" customWidth="1"/>
    <col min="264" max="264" width="9.140625" style="247"/>
    <col min="265" max="267" width="9.5703125" style="247" customWidth="1"/>
    <col min="268" max="268" width="12.28515625" style="247" customWidth="1"/>
    <col min="269" max="269" width="11.7109375" style="247" customWidth="1"/>
    <col min="270" max="512" width="9.140625" style="247"/>
    <col min="513" max="513" width="42.85546875" style="247" customWidth="1"/>
    <col min="514" max="514" width="12" style="247" customWidth="1"/>
    <col min="515" max="515" width="13.7109375" style="247" customWidth="1"/>
    <col min="516" max="516" width="12.5703125" style="247" customWidth="1"/>
    <col min="517" max="517" width="13.85546875" style="247" customWidth="1"/>
    <col min="518" max="518" width="9.28515625" style="247" customWidth="1"/>
    <col min="519" max="519" width="12.140625" style="247" customWidth="1"/>
    <col min="520" max="520" width="9.140625" style="247"/>
    <col min="521" max="523" width="9.5703125" style="247" customWidth="1"/>
    <col min="524" max="524" width="12.28515625" style="247" customWidth="1"/>
    <col min="525" max="525" width="11.7109375" style="247" customWidth="1"/>
    <col min="526" max="768" width="9.140625" style="247"/>
    <col min="769" max="769" width="42.85546875" style="247" customWidth="1"/>
    <col min="770" max="770" width="12" style="247" customWidth="1"/>
    <col min="771" max="771" width="13.7109375" style="247" customWidth="1"/>
    <col min="772" max="772" width="12.5703125" style="247" customWidth="1"/>
    <col min="773" max="773" width="13.85546875" style="247" customWidth="1"/>
    <col min="774" max="774" width="9.28515625" style="247" customWidth="1"/>
    <col min="775" max="775" width="12.140625" style="247" customWidth="1"/>
    <col min="776" max="776" width="9.140625" style="247"/>
    <col min="777" max="779" width="9.5703125" style="247" customWidth="1"/>
    <col min="780" max="780" width="12.28515625" style="247" customWidth="1"/>
    <col min="781" max="781" width="11.7109375" style="247" customWidth="1"/>
    <col min="782" max="1024" width="9.140625" style="247"/>
    <col min="1025" max="1025" width="42.85546875" style="247" customWidth="1"/>
    <col min="1026" max="1026" width="12" style="247" customWidth="1"/>
    <col min="1027" max="1027" width="13.7109375" style="247" customWidth="1"/>
    <col min="1028" max="1028" width="12.5703125" style="247" customWidth="1"/>
    <col min="1029" max="1029" width="13.85546875" style="247" customWidth="1"/>
    <col min="1030" max="1030" width="9.28515625" style="247" customWidth="1"/>
    <col min="1031" max="1031" width="12.140625" style="247" customWidth="1"/>
    <col min="1032" max="1032" width="9.140625" style="247"/>
    <col min="1033" max="1035" width="9.5703125" style="247" customWidth="1"/>
    <col min="1036" max="1036" width="12.28515625" style="247" customWidth="1"/>
    <col min="1037" max="1037" width="11.7109375" style="247" customWidth="1"/>
    <col min="1038" max="1280" width="9.140625" style="247"/>
    <col min="1281" max="1281" width="42.85546875" style="247" customWidth="1"/>
    <col min="1282" max="1282" width="12" style="247" customWidth="1"/>
    <col min="1283" max="1283" width="13.7109375" style="247" customWidth="1"/>
    <col min="1284" max="1284" width="12.5703125" style="247" customWidth="1"/>
    <col min="1285" max="1285" width="13.85546875" style="247" customWidth="1"/>
    <col min="1286" max="1286" width="9.28515625" style="247" customWidth="1"/>
    <col min="1287" max="1287" width="12.140625" style="247" customWidth="1"/>
    <col min="1288" max="1288" width="9.140625" style="247"/>
    <col min="1289" max="1291" width="9.5703125" style="247" customWidth="1"/>
    <col min="1292" max="1292" width="12.28515625" style="247" customWidth="1"/>
    <col min="1293" max="1293" width="11.7109375" style="247" customWidth="1"/>
    <col min="1294" max="1536" width="9.140625" style="247"/>
    <col min="1537" max="1537" width="42.85546875" style="247" customWidth="1"/>
    <col min="1538" max="1538" width="12" style="247" customWidth="1"/>
    <col min="1539" max="1539" width="13.7109375" style="247" customWidth="1"/>
    <col min="1540" max="1540" width="12.5703125" style="247" customWidth="1"/>
    <col min="1541" max="1541" width="13.85546875" style="247" customWidth="1"/>
    <col min="1542" max="1542" width="9.28515625" style="247" customWidth="1"/>
    <col min="1543" max="1543" width="12.140625" style="247" customWidth="1"/>
    <col min="1544" max="1544" width="9.140625" style="247"/>
    <col min="1545" max="1547" width="9.5703125" style="247" customWidth="1"/>
    <col min="1548" max="1548" width="12.28515625" style="247" customWidth="1"/>
    <col min="1549" max="1549" width="11.7109375" style="247" customWidth="1"/>
    <col min="1550" max="1792" width="9.140625" style="247"/>
    <col min="1793" max="1793" width="42.85546875" style="247" customWidth="1"/>
    <col min="1794" max="1794" width="12" style="247" customWidth="1"/>
    <col min="1795" max="1795" width="13.7109375" style="247" customWidth="1"/>
    <col min="1796" max="1796" width="12.5703125" style="247" customWidth="1"/>
    <col min="1797" max="1797" width="13.85546875" style="247" customWidth="1"/>
    <col min="1798" max="1798" width="9.28515625" style="247" customWidth="1"/>
    <col min="1799" max="1799" width="12.140625" style="247" customWidth="1"/>
    <col min="1800" max="1800" width="9.140625" style="247"/>
    <col min="1801" max="1803" width="9.5703125" style="247" customWidth="1"/>
    <col min="1804" max="1804" width="12.28515625" style="247" customWidth="1"/>
    <col min="1805" max="1805" width="11.7109375" style="247" customWidth="1"/>
    <col min="1806" max="2048" width="9.140625" style="247"/>
    <col min="2049" max="2049" width="42.85546875" style="247" customWidth="1"/>
    <col min="2050" max="2050" width="12" style="247" customWidth="1"/>
    <col min="2051" max="2051" width="13.7109375" style="247" customWidth="1"/>
    <col min="2052" max="2052" width="12.5703125" style="247" customWidth="1"/>
    <col min="2053" max="2053" width="13.85546875" style="247" customWidth="1"/>
    <col min="2054" max="2054" width="9.28515625" style="247" customWidth="1"/>
    <col min="2055" max="2055" width="12.140625" style="247" customWidth="1"/>
    <col min="2056" max="2056" width="9.140625" style="247"/>
    <col min="2057" max="2059" width="9.5703125" style="247" customWidth="1"/>
    <col min="2060" max="2060" width="12.28515625" style="247" customWidth="1"/>
    <col min="2061" max="2061" width="11.7109375" style="247" customWidth="1"/>
    <col min="2062" max="2304" width="9.140625" style="247"/>
    <col min="2305" max="2305" width="42.85546875" style="247" customWidth="1"/>
    <col min="2306" max="2306" width="12" style="247" customWidth="1"/>
    <col min="2307" max="2307" width="13.7109375" style="247" customWidth="1"/>
    <col min="2308" max="2308" width="12.5703125" style="247" customWidth="1"/>
    <col min="2309" max="2309" width="13.85546875" style="247" customWidth="1"/>
    <col min="2310" max="2310" width="9.28515625" style="247" customWidth="1"/>
    <col min="2311" max="2311" width="12.140625" style="247" customWidth="1"/>
    <col min="2312" max="2312" width="9.140625" style="247"/>
    <col min="2313" max="2315" width="9.5703125" style="247" customWidth="1"/>
    <col min="2316" max="2316" width="12.28515625" style="247" customWidth="1"/>
    <col min="2317" max="2317" width="11.7109375" style="247" customWidth="1"/>
    <col min="2318" max="2560" width="9.140625" style="247"/>
    <col min="2561" max="2561" width="42.85546875" style="247" customWidth="1"/>
    <col min="2562" max="2562" width="12" style="247" customWidth="1"/>
    <col min="2563" max="2563" width="13.7109375" style="247" customWidth="1"/>
    <col min="2564" max="2564" width="12.5703125" style="247" customWidth="1"/>
    <col min="2565" max="2565" width="13.85546875" style="247" customWidth="1"/>
    <col min="2566" max="2566" width="9.28515625" style="247" customWidth="1"/>
    <col min="2567" max="2567" width="12.140625" style="247" customWidth="1"/>
    <col min="2568" max="2568" width="9.140625" style="247"/>
    <col min="2569" max="2571" width="9.5703125" style="247" customWidth="1"/>
    <col min="2572" max="2572" width="12.28515625" style="247" customWidth="1"/>
    <col min="2573" max="2573" width="11.7109375" style="247" customWidth="1"/>
    <col min="2574" max="2816" width="9.140625" style="247"/>
    <col min="2817" max="2817" width="42.85546875" style="247" customWidth="1"/>
    <col min="2818" max="2818" width="12" style="247" customWidth="1"/>
    <col min="2819" max="2819" width="13.7109375" style="247" customWidth="1"/>
    <col min="2820" max="2820" width="12.5703125" style="247" customWidth="1"/>
    <col min="2821" max="2821" width="13.85546875" style="247" customWidth="1"/>
    <col min="2822" max="2822" width="9.28515625" style="247" customWidth="1"/>
    <col min="2823" max="2823" width="12.140625" style="247" customWidth="1"/>
    <col min="2824" max="2824" width="9.140625" style="247"/>
    <col min="2825" max="2827" width="9.5703125" style="247" customWidth="1"/>
    <col min="2828" max="2828" width="12.28515625" style="247" customWidth="1"/>
    <col min="2829" max="2829" width="11.7109375" style="247" customWidth="1"/>
    <col min="2830" max="3072" width="9.140625" style="247"/>
    <col min="3073" max="3073" width="42.85546875" style="247" customWidth="1"/>
    <col min="3074" max="3074" width="12" style="247" customWidth="1"/>
    <col min="3075" max="3075" width="13.7109375" style="247" customWidth="1"/>
    <col min="3076" max="3076" width="12.5703125" style="247" customWidth="1"/>
    <col min="3077" max="3077" width="13.85546875" style="247" customWidth="1"/>
    <col min="3078" max="3078" width="9.28515625" style="247" customWidth="1"/>
    <col min="3079" max="3079" width="12.140625" style="247" customWidth="1"/>
    <col min="3080" max="3080" width="9.140625" style="247"/>
    <col min="3081" max="3083" width="9.5703125" style="247" customWidth="1"/>
    <col min="3084" max="3084" width="12.28515625" style="247" customWidth="1"/>
    <col min="3085" max="3085" width="11.7109375" style="247" customWidth="1"/>
    <col min="3086" max="3328" width="9.140625" style="247"/>
    <col min="3329" max="3329" width="42.85546875" style="247" customWidth="1"/>
    <col min="3330" max="3330" width="12" style="247" customWidth="1"/>
    <col min="3331" max="3331" width="13.7109375" style="247" customWidth="1"/>
    <col min="3332" max="3332" width="12.5703125" style="247" customWidth="1"/>
    <col min="3333" max="3333" width="13.85546875" style="247" customWidth="1"/>
    <col min="3334" max="3334" width="9.28515625" style="247" customWidth="1"/>
    <col min="3335" max="3335" width="12.140625" style="247" customWidth="1"/>
    <col min="3336" max="3336" width="9.140625" style="247"/>
    <col min="3337" max="3339" width="9.5703125" style="247" customWidth="1"/>
    <col min="3340" max="3340" width="12.28515625" style="247" customWidth="1"/>
    <col min="3341" max="3341" width="11.7109375" style="247" customWidth="1"/>
    <col min="3342" max="3584" width="9.140625" style="247"/>
    <col min="3585" max="3585" width="42.85546875" style="247" customWidth="1"/>
    <col min="3586" max="3586" width="12" style="247" customWidth="1"/>
    <col min="3587" max="3587" width="13.7109375" style="247" customWidth="1"/>
    <col min="3588" max="3588" width="12.5703125" style="247" customWidth="1"/>
    <col min="3589" max="3589" width="13.85546875" style="247" customWidth="1"/>
    <col min="3590" max="3590" width="9.28515625" style="247" customWidth="1"/>
    <col min="3591" max="3591" width="12.140625" style="247" customWidth="1"/>
    <col min="3592" max="3592" width="9.140625" style="247"/>
    <col min="3593" max="3595" width="9.5703125" style="247" customWidth="1"/>
    <col min="3596" max="3596" width="12.28515625" style="247" customWidth="1"/>
    <col min="3597" max="3597" width="11.7109375" style="247" customWidth="1"/>
    <col min="3598" max="3840" width="9.140625" style="247"/>
    <col min="3841" max="3841" width="42.85546875" style="247" customWidth="1"/>
    <col min="3842" max="3842" width="12" style="247" customWidth="1"/>
    <col min="3843" max="3843" width="13.7109375" style="247" customWidth="1"/>
    <col min="3844" max="3844" width="12.5703125" style="247" customWidth="1"/>
    <col min="3845" max="3845" width="13.85546875" style="247" customWidth="1"/>
    <col min="3846" max="3846" width="9.28515625" style="247" customWidth="1"/>
    <col min="3847" max="3847" width="12.140625" style="247" customWidth="1"/>
    <col min="3848" max="3848" width="9.140625" style="247"/>
    <col min="3849" max="3851" width="9.5703125" style="247" customWidth="1"/>
    <col min="3852" max="3852" width="12.28515625" style="247" customWidth="1"/>
    <col min="3853" max="3853" width="11.7109375" style="247" customWidth="1"/>
    <col min="3854" max="4096" width="9.140625" style="247"/>
    <col min="4097" max="4097" width="42.85546875" style="247" customWidth="1"/>
    <col min="4098" max="4098" width="12" style="247" customWidth="1"/>
    <col min="4099" max="4099" width="13.7109375" style="247" customWidth="1"/>
    <col min="4100" max="4100" width="12.5703125" style="247" customWidth="1"/>
    <col min="4101" max="4101" width="13.85546875" style="247" customWidth="1"/>
    <col min="4102" max="4102" width="9.28515625" style="247" customWidth="1"/>
    <col min="4103" max="4103" width="12.140625" style="247" customWidth="1"/>
    <col min="4104" max="4104" width="9.140625" style="247"/>
    <col min="4105" max="4107" width="9.5703125" style="247" customWidth="1"/>
    <col min="4108" max="4108" width="12.28515625" style="247" customWidth="1"/>
    <col min="4109" max="4109" width="11.7109375" style="247" customWidth="1"/>
    <col min="4110" max="4352" width="9.140625" style="247"/>
    <col min="4353" max="4353" width="42.85546875" style="247" customWidth="1"/>
    <col min="4354" max="4354" width="12" style="247" customWidth="1"/>
    <col min="4355" max="4355" width="13.7109375" style="247" customWidth="1"/>
    <col min="4356" max="4356" width="12.5703125" style="247" customWidth="1"/>
    <col min="4357" max="4357" width="13.85546875" style="247" customWidth="1"/>
    <col min="4358" max="4358" width="9.28515625" style="247" customWidth="1"/>
    <col min="4359" max="4359" width="12.140625" style="247" customWidth="1"/>
    <col min="4360" max="4360" width="9.140625" style="247"/>
    <col min="4361" max="4363" width="9.5703125" style="247" customWidth="1"/>
    <col min="4364" max="4364" width="12.28515625" style="247" customWidth="1"/>
    <col min="4365" max="4365" width="11.7109375" style="247" customWidth="1"/>
    <col min="4366" max="4608" width="9.140625" style="247"/>
    <col min="4609" max="4609" width="42.85546875" style="247" customWidth="1"/>
    <col min="4610" max="4610" width="12" style="247" customWidth="1"/>
    <col min="4611" max="4611" width="13.7109375" style="247" customWidth="1"/>
    <col min="4612" max="4612" width="12.5703125" style="247" customWidth="1"/>
    <col min="4613" max="4613" width="13.85546875" style="247" customWidth="1"/>
    <col min="4614" max="4614" width="9.28515625" style="247" customWidth="1"/>
    <col min="4615" max="4615" width="12.140625" style="247" customWidth="1"/>
    <col min="4616" max="4616" width="9.140625" style="247"/>
    <col min="4617" max="4619" width="9.5703125" style="247" customWidth="1"/>
    <col min="4620" max="4620" width="12.28515625" style="247" customWidth="1"/>
    <col min="4621" max="4621" width="11.7109375" style="247" customWidth="1"/>
    <col min="4622" max="4864" width="9.140625" style="247"/>
    <col min="4865" max="4865" width="42.85546875" style="247" customWidth="1"/>
    <col min="4866" max="4866" width="12" style="247" customWidth="1"/>
    <col min="4867" max="4867" width="13.7109375" style="247" customWidth="1"/>
    <col min="4868" max="4868" width="12.5703125" style="247" customWidth="1"/>
    <col min="4869" max="4869" width="13.85546875" style="247" customWidth="1"/>
    <col min="4870" max="4870" width="9.28515625" style="247" customWidth="1"/>
    <col min="4871" max="4871" width="12.140625" style="247" customWidth="1"/>
    <col min="4872" max="4872" width="9.140625" style="247"/>
    <col min="4873" max="4875" width="9.5703125" style="247" customWidth="1"/>
    <col min="4876" max="4876" width="12.28515625" style="247" customWidth="1"/>
    <col min="4877" max="4877" width="11.7109375" style="247" customWidth="1"/>
    <col min="4878" max="5120" width="9.140625" style="247"/>
    <col min="5121" max="5121" width="42.85546875" style="247" customWidth="1"/>
    <col min="5122" max="5122" width="12" style="247" customWidth="1"/>
    <col min="5123" max="5123" width="13.7109375" style="247" customWidth="1"/>
    <col min="5124" max="5124" width="12.5703125" style="247" customWidth="1"/>
    <col min="5125" max="5125" width="13.85546875" style="247" customWidth="1"/>
    <col min="5126" max="5126" width="9.28515625" style="247" customWidth="1"/>
    <col min="5127" max="5127" width="12.140625" style="247" customWidth="1"/>
    <col min="5128" max="5128" width="9.140625" style="247"/>
    <col min="5129" max="5131" width="9.5703125" style="247" customWidth="1"/>
    <col min="5132" max="5132" width="12.28515625" style="247" customWidth="1"/>
    <col min="5133" max="5133" width="11.7109375" style="247" customWidth="1"/>
    <col min="5134" max="5376" width="9.140625" style="247"/>
    <col min="5377" max="5377" width="42.85546875" style="247" customWidth="1"/>
    <col min="5378" max="5378" width="12" style="247" customWidth="1"/>
    <col min="5379" max="5379" width="13.7109375" style="247" customWidth="1"/>
    <col min="5380" max="5380" width="12.5703125" style="247" customWidth="1"/>
    <col min="5381" max="5381" width="13.85546875" style="247" customWidth="1"/>
    <col min="5382" max="5382" width="9.28515625" style="247" customWidth="1"/>
    <col min="5383" max="5383" width="12.140625" style="247" customWidth="1"/>
    <col min="5384" max="5384" width="9.140625" style="247"/>
    <col min="5385" max="5387" width="9.5703125" style="247" customWidth="1"/>
    <col min="5388" max="5388" width="12.28515625" style="247" customWidth="1"/>
    <col min="5389" max="5389" width="11.7109375" style="247" customWidth="1"/>
    <col min="5390" max="5632" width="9.140625" style="247"/>
    <col min="5633" max="5633" width="42.85546875" style="247" customWidth="1"/>
    <col min="5634" max="5634" width="12" style="247" customWidth="1"/>
    <col min="5635" max="5635" width="13.7109375" style="247" customWidth="1"/>
    <col min="5636" max="5636" width="12.5703125" style="247" customWidth="1"/>
    <col min="5637" max="5637" width="13.85546875" style="247" customWidth="1"/>
    <col min="5638" max="5638" width="9.28515625" style="247" customWidth="1"/>
    <col min="5639" max="5639" width="12.140625" style="247" customWidth="1"/>
    <col min="5640" max="5640" width="9.140625" style="247"/>
    <col min="5641" max="5643" width="9.5703125" style="247" customWidth="1"/>
    <col min="5644" max="5644" width="12.28515625" style="247" customWidth="1"/>
    <col min="5645" max="5645" width="11.7109375" style="247" customWidth="1"/>
    <col min="5646" max="5888" width="9.140625" style="247"/>
    <col min="5889" max="5889" width="42.85546875" style="247" customWidth="1"/>
    <col min="5890" max="5890" width="12" style="247" customWidth="1"/>
    <col min="5891" max="5891" width="13.7109375" style="247" customWidth="1"/>
    <col min="5892" max="5892" width="12.5703125" style="247" customWidth="1"/>
    <col min="5893" max="5893" width="13.85546875" style="247" customWidth="1"/>
    <col min="5894" max="5894" width="9.28515625" style="247" customWidth="1"/>
    <col min="5895" max="5895" width="12.140625" style="247" customWidth="1"/>
    <col min="5896" max="5896" width="9.140625" style="247"/>
    <col min="5897" max="5899" width="9.5703125" style="247" customWidth="1"/>
    <col min="5900" max="5900" width="12.28515625" style="247" customWidth="1"/>
    <col min="5901" max="5901" width="11.7109375" style="247" customWidth="1"/>
    <col min="5902" max="6144" width="9.140625" style="247"/>
    <col min="6145" max="6145" width="42.85546875" style="247" customWidth="1"/>
    <col min="6146" max="6146" width="12" style="247" customWidth="1"/>
    <col min="6147" max="6147" width="13.7109375" style="247" customWidth="1"/>
    <col min="6148" max="6148" width="12.5703125" style="247" customWidth="1"/>
    <col min="6149" max="6149" width="13.85546875" style="247" customWidth="1"/>
    <col min="6150" max="6150" width="9.28515625" style="247" customWidth="1"/>
    <col min="6151" max="6151" width="12.140625" style="247" customWidth="1"/>
    <col min="6152" max="6152" width="9.140625" style="247"/>
    <col min="6153" max="6155" width="9.5703125" style="247" customWidth="1"/>
    <col min="6156" max="6156" width="12.28515625" style="247" customWidth="1"/>
    <col min="6157" max="6157" width="11.7109375" style="247" customWidth="1"/>
    <col min="6158" max="6400" width="9.140625" style="247"/>
    <col min="6401" max="6401" width="42.85546875" style="247" customWidth="1"/>
    <col min="6402" max="6402" width="12" style="247" customWidth="1"/>
    <col min="6403" max="6403" width="13.7109375" style="247" customWidth="1"/>
    <col min="6404" max="6404" width="12.5703125" style="247" customWidth="1"/>
    <col min="6405" max="6405" width="13.85546875" style="247" customWidth="1"/>
    <col min="6406" max="6406" width="9.28515625" style="247" customWidth="1"/>
    <col min="6407" max="6407" width="12.140625" style="247" customWidth="1"/>
    <col min="6408" max="6408" width="9.140625" style="247"/>
    <col min="6409" max="6411" width="9.5703125" style="247" customWidth="1"/>
    <col min="6412" max="6412" width="12.28515625" style="247" customWidth="1"/>
    <col min="6413" max="6413" width="11.7109375" style="247" customWidth="1"/>
    <col min="6414" max="6656" width="9.140625" style="247"/>
    <col min="6657" max="6657" width="42.85546875" style="247" customWidth="1"/>
    <col min="6658" max="6658" width="12" style="247" customWidth="1"/>
    <col min="6659" max="6659" width="13.7109375" style="247" customWidth="1"/>
    <col min="6660" max="6660" width="12.5703125" style="247" customWidth="1"/>
    <col min="6661" max="6661" width="13.85546875" style="247" customWidth="1"/>
    <col min="6662" max="6662" width="9.28515625" style="247" customWidth="1"/>
    <col min="6663" max="6663" width="12.140625" style="247" customWidth="1"/>
    <col min="6664" max="6664" width="9.140625" style="247"/>
    <col min="6665" max="6667" width="9.5703125" style="247" customWidth="1"/>
    <col min="6668" max="6668" width="12.28515625" style="247" customWidth="1"/>
    <col min="6669" max="6669" width="11.7109375" style="247" customWidth="1"/>
    <col min="6670" max="6912" width="9.140625" style="247"/>
    <col min="6913" max="6913" width="42.85546875" style="247" customWidth="1"/>
    <col min="6914" max="6914" width="12" style="247" customWidth="1"/>
    <col min="6915" max="6915" width="13.7109375" style="247" customWidth="1"/>
    <col min="6916" max="6916" width="12.5703125" style="247" customWidth="1"/>
    <col min="6917" max="6917" width="13.85546875" style="247" customWidth="1"/>
    <col min="6918" max="6918" width="9.28515625" style="247" customWidth="1"/>
    <col min="6919" max="6919" width="12.140625" style="247" customWidth="1"/>
    <col min="6920" max="6920" width="9.140625" style="247"/>
    <col min="6921" max="6923" width="9.5703125" style="247" customWidth="1"/>
    <col min="6924" max="6924" width="12.28515625" style="247" customWidth="1"/>
    <col min="6925" max="6925" width="11.7109375" style="247" customWidth="1"/>
    <col min="6926" max="7168" width="9.140625" style="247"/>
    <col min="7169" max="7169" width="42.85546875" style="247" customWidth="1"/>
    <col min="7170" max="7170" width="12" style="247" customWidth="1"/>
    <col min="7171" max="7171" width="13.7109375" style="247" customWidth="1"/>
    <col min="7172" max="7172" width="12.5703125" style="247" customWidth="1"/>
    <col min="7173" max="7173" width="13.85546875" style="247" customWidth="1"/>
    <col min="7174" max="7174" width="9.28515625" style="247" customWidth="1"/>
    <col min="7175" max="7175" width="12.140625" style="247" customWidth="1"/>
    <col min="7176" max="7176" width="9.140625" style="247"/>
    <col min="7177" max="7179" width="9.5703125" style="247" customWidth="1"/>
    <col min="7180" max="7180" width="12.28515625" style="247" customWidth="1"/>
    <col min="7181" max="7181" width="11.7109375" style="247" customWidth="1"/>
    <col min="7182" max="7424" width="9.140625" style="247"/>
    <col min="7425" max="7425" width="42.85546875" style="247" customWidth="1"/>
    <col min="7426" max="7426" width="12" style="247" customWidth="1"/>
    <col min="7427" max="7427" width="13.7109375" style="247" customWidth="1"/>
    <col min="7428" max="7428" width="12.5703125" style="247" customWidth="1"/>
    <col min="7429" max="7429" width="13.85546875" style="247" customWidth="1"/>
    <col min="7430" max="7430" width="9.28515625" style="247" customWidth="1"/>
    <col min="7431" max="7431" width="12.140625" style="247" customWidth="1"/>
    <col min="7432" max="7432" width="9.140625" style="247"/>
    <col min="7433" max="7435" width="9.5703125" style="247" customWidth="1"/>
    <col min="7436" max="7436" width="12.28515625" style="247" customWidth="1"/>
    <col min="7437" max="7437" width="11.7109375" style="247" customWidth="1"/>
    <col min="7438" max="7680" width="9.140625" style="247"/>
    <col min="7681" max="7681" width="42.85546875" style="247" customWidth="1"/>
    <col min="7682" max="7682" width="12" style="247" customWidth="1"/>
    <col min="7683" max="7683" width="13.7109375" style="247" customWidth="1"/>
    <col min="7684" max="7684" width="12.5703125" style="247" customWidth="1"/>
    <col min="7685" max="7685" width="13.85546875" style="247" customWidth="1"/>
    <col min="7686" max="7686" width="9.28515625" style="247" customWidth="1"/>
    <col min="7687" max="7687" width="12.140625" style="247" customWidth="1"/>
    <col min="7688" max="7688" width="9.140625" style="247"/>
    <col min="7689" max="7691" width="9.5703125" style="247" customWidth="1"/>
    <col min="7692" max="7692" width="12.28515625" style="247" customWidth="1"/>
    <col min="7693" max="7693" width="11.7109375" style="247" customWidth="1"/>
    <col min="7694" max="7936" width="9.140625" style="247"/>
    <col min="7937" max="7937" width="42.85546875" style="247" customWidth="1"/>
    <col min="7938" max="7938" width="12" style="247" customWidth="1"/>
    <col min="7939" max="7939" width="13.7109375" style="247" customWidth="1"/>
    <col min="7940" max="7940" width="12.5703125" style="247" customWidth="1"/>
    <col min="7941" max="7941" width="13.85546875" style="247" customWidth="1"/>
    <col min="7942" max="7942" width="9.28515625" style="247" customWidth="1"/>
    <col min="7943" max="7943" width="12.140625" style="247" customWidth="1"/>
    <col min="7944" max="7944" width="9.140625" style="247"/>
    <col min="7945" max="7947" width="9.5703125" style="247" customWidth="1"/>
    <col min="7948" max="7948" width="12.28515625" style="247" customWidth="1"/>
    <col min="7949" max="7949" width="11.7109375" style="247" customWidth="1"/>
    <col min="7950" max="8192" width="9.140625" style="247"/>
    <col min="8193" max="8193" width="42.85546875" style="247" customWidth="1"/>
    <col min="8194" max="8194" width="12" style="247" customWidth="1"/>
    <col min="8195" max="8195" width="13.7109375" style="247" customWidth="1"/>
    <col min="8196" max="8196" width="12.5703125" style="247" customWidth="1"/>
    <col min="8197" max="8197" width="13.85546875" style="247" customWidth="1"/>
    <col min="8198" max="8198" width="9.28515625" style="247" customWidth="1"/>
    <col min="8199" max="8199" width="12.140625" style="247" customWidth="1"/>
    <col min="8200" max="8200" width="9.140625" style="247"/>
    <col min="8201" max="8203" width="9.5703125" style="247" customWidth="1"/>
    <col min="8204" max="8204" width="12.28515625" style="247" customWidth="1"/>
    <col min="8205" max="8205" width="11.7109375" style="247" customWidth="1"/>
    <col min="8206" max="8448" width="9.140625" style="247"/>
    <col min="8449" max="8449" width="42.85546875" style="247" customWidth="1"/>
    <col min="8450" max="8450" width="12" style="247" customWidth="1"/>
    <col min="8451" max="8451" width="13.7109375" style="247" customWidth="1"/>
    <col min="8452" max="8452" width="12.5703125" style="247" customWidth="1"/>
    <col min="8453" max="8453" width="13.85546875" style="247" customWidth="1"/>
    <col min="8454" max="8454" width="9.28515625" style="247" customWidth="1"/>
    <col min="8455" max="8455" width="12.140625" style="247" customWidth="1"/>
    <col min="8456" max="8456" width="9.140625" style="247"/>
    <col min="8457" max="8459" width="9.5703125" style="247" customWidth="1"/>
    <col min="8460" max="8460" width="12.28515625" style="247" customWidth="1"/>
    <col min="8461" max="8461" width="11.7109375" style="247" customWidth="1"/>
    <col min="8462" max="8704" width="9.140625" style="247"/>
    <col min="8705" max="8705" width="42.85546875" style="247" customWidth="1"/>
    <col min="8706" max="8706" width="12" style="247" customWidth="1"/>
    <col min="8707" max="8707" width="13.7109375" style="247" customWidth="1"/>
    <col min="8708" max="8708" width="12.5703125" style="247" customWidth="1"/>
    <col min="8709" max="8709" width="13.85546875" style="247" customWidth="1"/>
    <col min="8710" max="8710" width="9.28515625" style="247" customWidth="1"/>
    <col min="8711" max="8711" width="12.140625" style="247" customWidth="1"/>
    <col min="8712" max="8712" width="9.140625" style="247"/>
    <col min="8713" max="8715" width="9.5703125" style="247" customWidth="1"/>
    <col min="8716" max="8716" width="12.28515625" style="247" customWidth="1"/>
    <col min="8717" max="8717" width="11.7109375" style="247" customWidth="1"/>
    <col min="8718" max="8960" width="9.140625" style="247"/>
    <col min="8961" max="8961" width="42.85546875" style="247" customWidth="1"/>
    <col min="8962" max="8962" width="12" style="247" customWidth="1"/>
    <col min="8963" max="8963" width="13.7109375" style="247" customWidth="1"/>
    <col min="8964" max="8964" width="12.5703125" style="247" customWidth="1"/>
    <col min="8965" max="8965" width="13.85546875" style="247" customWidth="1"/>
    <col min="8966" max="8966" width="9.28515625" style="247" customWidth="1"/>
    <col min="8967" max="8967" width="12.140625" style="247" customWidth="1"/>
    <col min="8968" max="8968" width="9.140625" style="247"/>
    <col min="8969" max="8971" width="9.5703125" style="247" customWidth="1"/>
    <col min="8972" max="8972" width="12.28515625" style="247" customWidth="1"/>
    <col min="8973" max="8973" width="11.7109375" style="247" customWidth="1"/>
    <col min="8974" max="9216" width="9.140625" style="247"/>
    <col min="9217" max="9217" width="42.85546875" style="247" customWidth="1"/>
    <col min="9218" max="9218" width="12" style="247" customWidth="1"/>
    <col min="9219" max="9219" width="13.7109375" style="247" customWidth="1"/>
    <col min="9220" max="9220" width="12.5703125" style="247" customWidth="1"/>
    <col min="9221" max="9221" width="13.85546875" style="247" customWidth="1"/>
    <col min="9222" max="9222" width="9.28515625" style="247" customWidth="1"/>
    <col min="9223" max="9223" width="12.140625" style="247" customWidth="1"/>
    <col min="9224" max="9224" width="9.140625" style="247"/>
    <col min="9225" max="9227" width="9.5703125" style="247" customWidth="1"/>
    <col min="9228" max="9228" width="12.28515625" style="247" customWidth="1"/>
    <col min="9229" max="9229" width="11.7109375" style="247" customWidth="1"/>
    <col min="9230" max="9472" width="9.140625" style="247"/>
    <col min="9473" max="9473" width="42.85546875" style="247" customWidth="1"/>
    <col min="9474" max="9474" width="12" style="247" customWidth="1"/>
    <col min="9475" max="9475" width="13.7109375" style="247" customWidth="1"/>
    <col min="9476" max="9476" width="12.5703125" style="247" customWidth="1"/>
    <col min="9477" max="9477" width="13.85546875" style="247" customWidth="1"/>
    <col min="9478" max="9478" width="9.28515625" style="247" customWidth="1"/>
    <col min="9479" max="9479" width="12.140625" style="247" customWidth="1"/>
    <col min="9480" max="9480" width="9.140625" style="247"/>
    <col min="9481" max="9483" width="9.5703125" style="247" customWidth="1"/>
    <col min="9484" max="9484" width="12.28515625" style="247" customWidth="1"/>
    <col min="9485" max="9485" width="11.7109375" style="247" customWidth="1"/>
    <col min="9486" max="9728" width="9.140625" style="247"/>
    <col min="9729" max="9729" width="42.85546875" style="247" customWidth="1"/>
    <col min="9730" max="9730" width="12" style="247" customWidth="1"/>
    <col min="9731" max="9731" width="13.7109375" style="247" customWidth="1"/>
    <col min="9732" max="9732" width="12.5703125" style="247" customWidth="1"/>
    <col min="9733" max="9733" width="13.85546875" style="247" customWidth="1"/>
    <col min="9734" max="9734" width="9.28515625" style="247" customWidth="1"/>
    <col min="9735" max="9735" width="12.140625" style="247" customWidth="1"/>
    <col min="9736" max="9736" width="9.140625" style="247"/>
    <col min="9737" max="9739" width="9.5703125" style="247" customWidth="1"/>
    <col min="9740" max="9740" width="12.28515625" style="247" customWidth="1"/>
    <col min="9741" max="9741" width="11.7109375" style="247" customWidth="1"/>
    <col min="9742" max="9984" width="9.140625" style="247"/>
    <col min="9985" max="9985" width="42.85546875" style="247" customWidth="1"/>
    <col min="9986" max="9986" width="12" style="247" customWidth="1"/>
    <col min="9987" max="9987" width="13.7109375" style="247" customWidth="1"/>
    <col min="9988" max="9988" width="12.5703125" style="247" customWidth="1"/>
    <col min="9989" max="9989" width="13.85546875" style="247" customWidth="1"/>
    <col min="9990" max="9990" width="9.28515625" style="247" customWidth="1"/>
    <col min="9991" max="9991" width="12.140625" style="247" customWidth="1"/>
    <col min="9992" max="9992" width="9.140625" style="247"/>
    <col min="9993" max="9995" width="9.5703125" style="247" customWidth="1"/>
    <col min="9996" max="9996" width="12.28515625" style="247" customWidth="1"/>
    <col min="9997" max="9997" width="11.7109375" style="247" customWidth="1"/>
    <col min="9998" max="10240" width="9.140625" style="247"/>
    <col min="10241" max="10241" width="42.85546875" style="247" customWidth="1"/>
    <col min="10242" max="10242" width="12" style="247" customWidth="1"/>
    <col min="10243" max="10243" width="13.7109375" style="247" customWidth="1"/>
    <col min="10244" max="10244" width="12.5703125" style="247" customWidth="1"/>
    <col min="10245" max="10245" width="13.85546875" style="247" customWidth="1"/>
    <col min="10246" max="10246" width="9.28515625" style="247" customWidth="1"/>
    <col min="10247" max="10247" width="12.140625" style="247" customWidth="1"/>
    <col min="10248" max="10248" width="9.140625" style="247"/>
    <col min="10249" max="10251" width="9.5703125" style="247" customWidth="1"/>
    <col min="10252" max="10252" width="12.28515625" style="247" customWidth="1"/>
    <col min="10253" max="10253" width="11.7109375" style="247" customWidth="1"/>
    <col min="10254" max="10496" width="9.140625" style="247"/>
    <col min="10497" max="10497" width="42.85546875" style="247" customWidth="1"/>
    <col min="10498" max="10498" width="12" style="247" customWidth="1"/>
    <col min="10499" max="10499" width="13.7109375" style="247" customWidth="1"/>
    <col min="10500" max="10500" width="12.5703125" style="247" customWidth="1"/>
    <col min="10501" max="10501" width="13.85546875" style="247" customWidth="1"/>
    <col min="10502" max="10502" width="9.28515625" style="247" customWidth="1"/>
    <col min="10503" max="10503" width="12.140625" style="247" customWidth="1"/>
    <col min="10504" max="10504" width="9.140625" style="247"/>
    <col min="10505" max="10507" width="9.5703125" style="247" customWidth="1"/>
    <col min="10508" max="10508" width="12.28515625" style="247" customWidth="1"/>
    <col min="10509" max="10509" width="11.7109375" style="247" customWidth="1"/>
    <col min="10510" max="10752" width="9.140625" style="247"/>
    <col min="10753" max="10753" width="42.85546875" style="247" customWidth="1"/>
    <col min="10754" max="10754" width="12" style="247" customWidth="1"/>
    <col min="10755" max="10755" width="13.7109375" style="247" customWidth="1"/>
    <col min="10756" max="10756" width="12.5703125" style="247" customWidth="1"/>
    <col min="10757" max="10757" width="13.85546875" style="247" customWidth="1"/>
    <col min="10758" max="10758" width="9.28515625" style="247" customWidth="1"/>
    <col min="10759" max="10759" width="12.140625" style="247" customWidth="1"/>
    <col min="10760" max="10760" width="9.140625" style="247"/>
    <col min="10761" max="10763" width="9.5703125" style="247" customWidth="1"/>
    <col min="10764" max="10764" width="12.28515625" style="247" customWidth="1"/>
    <col min="10765" max="10765" width="11.7109375" style="247" customWidth="1"/>
    <col min="10766" max="11008" width="9.140625" style="247"/>
    <col min="11009" max="11009" width="42.85546875" style="247" customWidth="1"/>
    <col min="11010" max="11010" width="12" style="247" customWidth="1"/>
    <col min="11011" max="11011" width="13.7109375" style="247" customWidth="1"/>
    <col min="11012" max="11012" width="12.5703125" style="247" customWidth="1"/>
    <col min="11013" max="11013" width="13.85546875" style="247" customWidth="1"/>
    <col min="11014" max="11014" width="9.28515625" style="247" customWidth="1"/>
    <col min="11015" max="11015" width="12.140625" style="247" customWidth="1"/>
    <col min="11016" max="11016" width="9.140625" style="247"/>
    <col min="11017" max="11019" width="9.5703125" style="247" customWidth="1"/>
    <col min="11020" max="11020" width="12.28515625" style="247" customWidth="1"/>
    <col min="11021" max="11021" width="11.7109375" style="247" customWidth="1"/>
    <col min="11022" max="11264" width="9.140625" style="247"/>
    <col min="11265" max="11265" width="42.85546875" style="247" customWidth="1"/>
    <col min="11266" max="11266" width="12" style="247" customWidth="1"/>
    <col min="11267" max="11267" width="13.7109375" style="247" customWidth="1"/>
    <col min="11268" max="11268" width="12.5703125" style="247" customWidth="1"/>
    <col min="11269" max="11269" width="13.85546875" style="247" customWidth="1"/>
    <col min="11270" max="11270" width="9.28515625" style="247" customWidth="1"/>
    <col min="11271" max="11271" width="12.140625" style="247" customWidth="1"/>
    <col min="11272" max="11272" width="9.140625" style="247"/>
    <col min="11273" max="11275" width="9.5703125" style="247" customWidth="1"/>
    <col min="11276" max="11276" width="12.28515625" style="247" customWidth="1"/>
    <col min="11277" max="11277" width="11.7109375" style="247" customWidth="1"/>
    <col min="11278" max="11520" width="9.140625" style="247"/>
    <col min="11521" max="11521" width="42.85546875" style="247" customWidth="1"/>
    <col min="11522" max="11522" width="12" style="247" customWidth="1"/>
    <col min="11523" max="11523" width="13.7109375" style="247" customWidth="1"/>
    <col min="11524" max="11524" width="12.5703125" style="247" customWidth="1"/>
    <col min="11525" max="11525" width="13.85546875" style="247" customWidth="1"/>
    <col min="11526" max="11526" width="9.28515625" style="247" customWidth="1"/>
    <col min="11527" max="11527" width="12.140625" style="247" customWidth="1"/>
    <col min="11528" max="11528" width="9.140625" style="247"/>
    <col min="11529" max="11531" width="9.5703125" style="247" customWidth="1"/>
    <col min="11532" max="11532" width="12.28515625" style="247" customWidth="1"/>
    <col min="11533" max="11533" width="11.7109375" style="247" customWidth="1"/>
    <col min="11534" max="11776" width="9.140625" style="247"/>
    <col min="11777" max="11777" width="42.85546875" style="247" customWidth="1"/>
    <col min="11778" max="11778" width="12" style="247" customWidth="1"/>
    <col min="11779" max="11779" width="13.7109375" style="247" customWidth="1"/>
    <col min="11780" max="11780" width="12.5703125" style="247" customWidth="1"/>
    <col min="11781" max="11781" width="13.85546875" style="247" customWidth="1"/>
    <col min="11782" max="11782" width="9.28515625" style="247" customWidth="1"/>
    <col min="11783" max="11783" width="12.140625" style="247" customWidth="1"/>
    <col min="11784" max="11784" width="9.140625" style="247"/>
    <col min="11785" max="11787" width="9.5703125" style="247" customWidth="1"/>
    <col min="11788" max="11788" width="12.28515625" style="247" customWidth="1"/>
    <col min="11789" max="11789" width="11.7109375" style="247" customWidth="1"/>
    <col min="11790" max="12032" width="9.140625" style="247"/>
    <col min="12033" max="12033" width="42.85546875" style="247" customWidth="1"/>
    <col min="12034" max="12034" width="12" style="247" customWidth="1"/>
    <col min="12035" max="12035" width="13.7109375" style="247" customWidth="1"/>
    <col min="12036" max="12036" width="12.5703125" style="247" customWidth="1"/>
    <col min="12037" max="12037" width="13.85546875" style="247" customWidth="1"/>
    <col min="12038" max="12038" width="9.28515625" style="247" customWidth="1"/>
    <col min="12039" max="12039" width="12.140625" style="247" customWidth="1"/>
    <col min="12040" max="12040" width="9.140625" style="247"/>
    <col min="12041" max="12043" width="9.5703125" style="247" customWidth="1"/>
    <col min="12044" max="12044" width="12.28515625" style="247" customWidth="1"/>
    <col min="12045" max="12045" width="11.7109375" style="247" customWidth="1"/>
    <col min="12046" max="12288" width="9.140625" style="247"/>
    <col min="12289" max="12289" width="42.85546875" style="247" customWidth="1"/>
    <col min="12290" max="12290" width="12" style="247" customWidth="1"/>
    <col min="12291" max="12291" width="13.7109375" style="247" customWidth="1"/>
    <col min="12292" max="12292" width="12.5703125" style="247" customWidth="1"/>
    <col min="12293" max="12293" width="13.85546875" style="247" customWidth="1"/>
    <col min="12294" max="12294" width="9.28515625" style="247" customWidth="1"/>
    <col min="12295" max="12295" width="12.140625" style="247" customWidth="1"/>
    <col min="12296" max="12296" width="9.140625" style="247"/>
    <col min="12297" max="12299" width="9.5703125" style="247" customWidth="1"/>
    <col min="12300" max="12300" width="12.28515625" style="247" customWidth="1"/>
    <col min="12301" max="12301" width="11.7109375" style="247" customWidth="1"/>
    <col min="12302" max="12544" width="9.140625" style="247"/>
    <col min="12545" max="12545" width="42.85546875" style="247" customWidth="1"/>
    <col min="12546" max="12546" width="12" style="247" customWidth="1"/>
    <col min="12547" max="12547" width="13.7109375" style="247" customWidth="1"/>
    <col min="12548" max="12548" width="12.5703125" style="247" customWidth="1"/>
    <col min="12549" max="12549" width="13.85546875" style="247" customWidth="1"/>
    <col min="12550" max="12550" width="9.28515625" style="247" customWidth="1"/>
    <col min="12551" max="12551" width="12.140625" style="247" customWidth="1"/>
    <col min="12552" max="12552" width="9.140625" style="247"/>
    <col min="12553" max="12555" width="9.5703125" style="247" customWidth="1"/>
    <col min="12556" max="12556" width="12.28515625" style="247" customWidth="1"/>
    <col min="12557" max="12557" width="11.7109375" style="247" customWidth="1"/>
    <col min="12558" max="12800" width="9.140625" style="247"/>
    <col min="12801" max="12801" width="42.85546875" style="247" customWidth="1"/>
    <col min="12802" max="12802" width="12" style="247" customWidth="1"/>
    <col min="12803" max="12803" width="13.7109375" style="247" customWidth="1"/>
    <col min="12804" max="12804" width="12.5703125" style="247" customWidth="1"/>
    <col min="12805" max="12805" width="13.85546875" style="247" customWidth="1"/>
    <col min="12806" max="12806" width="9.28515625" style="247" customWidth="1"/>
    <col min="12807" max="12807" width="12.140625" style="247" customWidth="1"/>
    <col min="12808" max="12808" width="9.140625" style="247"/>
    <col min="12809" max="12811" width="9.5703125" style="247" customWidth="1"/>
    <col min="12812" max="12812" width="12.28515625" style="247" customWidth="1"/>
    <col min="12813" max="12813" width="11.7109375" style="247" customWidth="1"/>
    <col min="12814" max="13056" width="9.140625" style="247"/>
    <col min="13057" max="13057" width="42.85546875" style="247" customWidth="1"/>
    <col min="13058" max="13058" width="12" style="247" customWidth="1"/>
    <col min="13059" max="13059" width="13.7109375" style="247" customWidth="1"/>
    <col min="13060" max="13060" width="12.5703125" style="247" customWidth="1"/>
    <col min="13061" max="13061" width="13.85546875" style="247" customWidth="1"/>
    <col min="13062" max="13062" width="9.28515625" style="247" customWidth="1"/>
    <col min="13063" max="13063" width="12.140625" style="247" customWidth="1"/>
    <col min="13064" max="13064" width="9.140625" style="247"/>
    <col min="13065" max="13067" width="9.5703125" style="247" customWidth="1"/>
    <col min="13068" max="13068" width="12.28515625" style="247" customWidth="1"/>
    <col min="13069" max="13069" width="11.7109375" style="247" customWidth="1"/>
    <col min="13070" max="13312" width="9.140625" style="247"/>
    <col min="13313" max="13313" width="42.85546875" style="247" customWidth="1"/>
    <col min="13314" max="13314" width="12" style="247" customWidth="1"/>
    <col min="13315" max="13315" width="13.7109375" style="247" customWidth="1"/>
    <col min="13316" max="13316" width="12.5703125" style="247" customWidth="1"/>
    <col min="13317" max="13317" width="13.85546875" style="247" customWidth="1"/>
    <col min="13318" max="13318" width="9.28515625" style="247" customWidth="1"/>
    <col min="13319" max="13319" width="12.140625" style="247" customWidth="1"/>
    <col min="13320" max="13320" width="9.140625" style="247"/>
    <col min="13321" max="13323" width="9.5703125" style="247" customWidth="1"/>
    <col min="13324" max="13324" width="12.28515625" style="247" customWidth="1"/>
    <col min="13325" max="13325" width="11.7109375" style="247" customWidth="1"/>
    <col min="13326" max="13568" width="9.140625" style="247"/>
    <col min="13569" max="13569" width="42.85546875" style="247" customWidth="1"/>
    <col min="13570" max="13570" width="12" style="247" customWidth="1"/>
    <col min="13571" max="13571" width="13.7109375" style="247" customWidth="1"/>
    <col min="13572" max="13572" width="12.5703125" style="247" customWidth="1"/>
    <col min="13573" max="13573" width="13.85546875" style="247" customWidth="1"/>
    <col min="13574" max="13574" width="9.28515625" style="247" customWidth="1"/>
    <col min="13575" max="13575" width="12.140625" style="247" customWidth="1"/>
    <col min="13576" max="13576" width="9.140625" style="247"/>
    <col min="13577" max="13579" width="9.5703125" style="247" customWidth="1"/>
    <col min="13580" max="13580" width="12.28515625" style="247" customWidth="1"/>
    <col min="13581" max="13581" width="11.7109375" style="247" customWidth="1"/>
    <col min="13582" max="13824" width="9.140625" style="247"/>
    <col min="13825" max="13825" width="42.85546875" style="247" customWidth="1"/>
    <col min="13826" max="13826" width="12" style="247" customWidth="1"/>
    <col min="13827" max="13827" width="13.7109375" style="247" customWidth="1"/>
    <col min="13828" max="13828" width="12.5703125" style="247" customWidth="1"/>
    <col min="13829" max="13829" width="13.85546875" style="247" customWidth="1"/>
    <col min="13830" max="13830" width="9.28515625" style="247" customWidth="1"/>
    <col min="13831" max="13831" width="12.140625" style="247" customWidth="1"/>
    <col min="13832" max="13832" width="9.140625" style="247"/>
    <col min="13833" max="13835" width="9.5703125" style="247" customWidth="1"/>
    <col min="13836" max="13836" width="12.28515625" style="247" customWidth="1"/>
    <col min="13837" max="13837" width="11.7109375" style="247" customWidth="1"/>
    <col min="13838" max="14080" width="9.140625" style="247"/>
    <col min="14081" max="14081" width="42.85546875" style="247" customWidth="1"/>
    <col min="14082" max="14082" width="12" style="247" customWidth="1"/>
    <col min="14083" max="14083" width="13.7109375" style="247" customWidth="1"/>
    <col min="14084" max="14084" width="12.5703125" style="247" customWidth="1"/>
    <col min="14085" max="14085" width="13.85546875" style="247" customWidth="1"/>
    <col min="14086" max="14086" width="9.28515625" style="247" customWidth="1"/>
    <col min="14087" max="14087" width="12.140625" style="247" customWidth="1"/>
    <col min="14088" max="14088" width="9.140625" style="247"/>
    <col min="14089" max="14091" width="9.5703125" style="247" customWidth="1"/>
    <col min="14092" max="14092" width="12.28515625" style="247" customWidth="1"/>
    <col min="14093" max="14093" width="11.7109375" style="247" customWidth="1"/>
    <col min="14094" max="14336" width="9.140625" style="247"/>
    <col min="14337" max="14337" width="42.85546875" style="247" customWidth="1"/>
    <col min="14338" max="14338" width="12" style="247" customWidth="1"/>
    <col min="14339" max="14339" width="13.7109375" style="247" customWidth="1"/>
    <col min="14340" max="14340" width="12.5703125" style="247" customWidth="1"/>
    <col min="14341" max="14341" width="13.85546875" style="247" customWidth="1"/>
    <col min="14342" max="14342" width="9.28515625" style="247" customWidth="1"/>
    <col min="14343" max="14343" width="12.140625" style="247" customWidth="1"/>
    <col min="14344" max="14344" width="9.140625" style="247"/>
    <col min="14345" max="14347" width="9.5703125" style="247" customWidth="1"/>
    <col min="14348" max="14348" width="12.28515625" style="247" customWidth="1"/>
    <col min="14349" max="14349" width="11.7109375" style="247" customWidth="1"/>
    <col min="14350" max="14592" width="9.140625" style="247"/>
    <col min="14593" max="14593" width="42.85546875" style="247" customWidth="1"/>
    <col min="14594" max="14594" width="12" style="247" customWidth="1"/>
    <col min="14595" max="14595" width="13.7109375" style="247" customWidth="1"/>
    <col min="14596" max="14596" width="12.5703125" style="247" customWidth="1"/>
    <col min="14597" max="14597" width="13.85546875" style="247" customWidth="1"/>
    <col min="14598" max="14598" width="9.28515625" style="247" customWidth="1"/>
    <col min="14599" max="14599" width="12.140625" style="247" customWidth="1"/>
    <col min="14600" max="14600" width="9.140625" style="247"/>
    <col min="14601" max="14603" width="9.5703125" style="247" customWidth="1"/>
    <col min="14604" max="14604" width="12.28515625" style="247" customWidth="1"/>
    <col min="14605" max="14605" width="11.7109375" style="247" customWidth="1"/>
    <col min="14606" max="14848" width="9.140625" style="247"/>
    <col min="14849" max="14849" width="42.85546875" style="247" customWidth="1"/>
    <col min="14850" max="14850" width="12" style="247" customWidth="1"/>
    <col min="14851" max="14851" width="13.7109375" style="247" customWidth="1"/>
    <col min="14852" max="14852" width="12.5703125" style="247" customWidth="1"/>
    <col min="14853" max="14853" width="13.85546875" style="247" customWidth="1"/>
    <col min="14854" max="14854" width="9.28515625" style="247" customWidth="1"/>
    <col min="14855" max="14855" width="12.140625" style="247" customWidth="1"/>
    <col min="14856" max="14856" width="9.140625" style="247"/>
    <col min="14857" max="14859" width="9.5703125" style="247" customWidth="1"/>
    <col min="14860" max="14860" width="12.28515625" style="247" customWidth="1"/>
    <col min="14861" max="14861" width="11.7109375" style="247" customWidth="1"/>
    <col min="14862" max="15104" width="9.140625" style="247"/>
    <col min="15105" max="15105" width="42.85546875" style="247" customWidth="1"/>
    <col min="15106" max="15106" width="12" style="247" customWidth="1"/>
    <col min="15107" max="15107" width="13.7109375" style="247" customWidth="1"/>
    <col min="15108" max="15108" width="12.5703125" style="247" customWidth="1"/>
    <col min="15109" max="15109" width="13.85546875" style="247" customWidth="1"/>
    <col min="15110" max="15110" width="9.28515625" style="247" customWidth="1"/>
    <col min="15111" max="15111" width="12.140625" style="247" customWidth="1"/>
    <col min="15112" max="15112" width="9.140625" style="247"/>
    <col min="15113" max="15115" width="9.5703125" style="247" customWidth="1"/>
    <col min="15116" max="15116" width="12.28515625" style="247" customWidth="1"/>
    <col min="15117" max="15117" width="11.7109375" style="247" customWidth="1"/>
    <col min="15118" max="15360" width="9.140625" style="247"/>
    <col min="15361" max="15361" width="42.85546875" style="247" customWidth="1"/>
    <col min="15362" max="15362" width="12" style="247" customWidth="1"/>
    <col min="15363" max="15363" width="13.7109375" style="247" customWidth="1"/>
    <col min="15364" max="15364" width="12.5703125" style="247" customWidth="1"/>
    <col min="15365" max="15365" width="13.85546875" style="247" customWidth="1"/>
    <col min="15366" max="15366" width="9.28515625" style="247" customWidth="1"/>
    <col min="15367" max="15367" width="12.140625" style="247" customWidth="1"/>
    <col min="15368" max="15368" width="9.140625" style="247"/>
    <col min="15369" max="15371" width="9.5703125" style="247" customWidth="1"/>
    <col min="15372" max="15372" width="12.28515625" style="247" customWidth="1"/>
    <col min="15373" max="15373" width="11.7109375" style="247" customWidth="1"/>
    <col min="15374" max="15616" width="9.140625" style="247"/>
    <col min="15617" max="15617" width="42.85546875" style="247" customWidth="1"/>
    <col min="15618" max="15618" width="12" style="247" customWidth="1"/>
    <col min="15619" max="15619" width="13.7109375" style="247" customWidth="1"/>
    <col min="15620" max="15620" width="12.5703125" style="247" customWidth="1"/>
    <col min="15621" max="15621" width="13.85546875" style="247" customWidth="1"/>
    <col min="15622" max="15622" width="9.28515625" style="247" customWidth="1"/>
    <col min="15623" max="15623" width="12.140625" style="247" customWidth="1"/>
    <col min="15624" max="15624" width="9.140625" style="247"/>
    <col min="15625" max="15627" width="9.5703125" style="247" customWidth="1"/>
    <col min="15628" max="15628" width="12.28515625" style="247" customWidth="1"/>
    <col min="15629" max="15629" width="11.7109375" style="247" customWidth="1"/>
    <col min="15630" max="15872" width="9.140625" style="247"/>
    <col min="15873" max="15873" width="42.85546875" style="247" customWidth="1"/>
    <col min="15874" max="15874" width="12" style="247" customWidth="1"/>
    <col min="15875" max="15875" width="13.7109375" style="247" customWidth="1"/>
    <col min="15876" max="15876" width="12.5703125" style="247" customWidth="1"/>
    <col min="15877" max="15877" width="13.85546875" style="247" customWidth="1"/>
    <col min="15878" max="15878" width="9.28515625" style="247" customWidth="1"/>
    <col min="15879" max="15879" width="12.140625" style="247" customWidth="1"/>
    <col min="15880" max="15880" width="9.140625" style="247"/>
    <col min="15881" max="15883" width="9.5703125" style="247" customWidth="1"/>
    <col min="15884" max="15884" width="12.28515625" style="247" customWidth="1"/>
    <col min="15885" max="15885" width="11.7109375" style="247" customWidth="1"/>
    <col min="15886" max="16128" width="9.140625" style="247"/>
    <col min="16129" max="16129" width="42.85546875" style="247" customWidth="1"/>
    <col min="16130" max="16130" width="12" style="247" customWidth="1"/>
    <col min="16131" max="16131" width="13.7109375" style="247" customWidth="1"/>
    <col min="16132" max="16132" width="12.5703125" style="247" customWidth="1"/>
    <col min="16133" max="16133" width="13.85546875" style="247" customWidth="1"/>
    <col min="16134" max="16134" width="9.28515625" style="247" customWidth="1"/>
    <col min="16135" max="16135" width="12.140625" style="247" customWidth="1"/>
    <col min="16136" max="16136" width="9.140625" style="247"/>
    <col min="16137" max="16139" width="9.5703125" style="247" customWidth="1"/>
    <col min="16140" max="16140" width="12.28515625" style="247" customWidth="1"/>
    <col min="16141" max="16141" width="11.7109375" style="247" customWidth="1"/>
    <col min="16142" max="16384" width="9.140625" style="247"/>
  </cols>
  <sheetData>
    <row r="1" spans="1:12" x14ac:dyDescent="0.2">
      <c r="A1" s="326" t="s">
        <v>705</v>
      </c>
      <c r="B1" s="326"/>
      <c r="C1" s="326"/>
      <c r="D1" s="326"/>
      <c r="E1" s="326" t="s">
        <v>706</v>
      </c>
    </row>
    <row r="2" spans="1:12" ht="10.5" customHeight="1" x14ac:dyDescent="0.2">
      <c r="A2" s="589" t="s">
        <v>987</v>
      </c>
      <c r="B2" s="589"/>
      <c r="C2" s="589"/>
      <c r="D2" s="589"/>
      <c r="E2" s="589"/>
      <c r="F2" s="248"/>
      <c r="G2" s="248"/>
      <c r="H2" s="248"/>
      <c r="L2" s="264"/>
    </row>
    <row r="3" spans="1:12" x14ac:dyDescent="0.2">
      <c r="A3" s="589" t="s">
        <v>609</v>
      </c>
      <c r="B3" s="589"/>
      <c r="C3" s="589"/>
      <c r="D3" s="589"/>
      <c r="E3" s="589"/>
    </row>
    <row r="4" spans="1:12" x14ac:dyDescent="0.2">
      <c r="E4" s="307" t="s">
        <v>7</v>
      </c>
    </row>
    <row r="5" spans="1:12" ht="14.25" customHeight="1" x14ac:dyDescent="0.2">
      <c r="A5" s="588" t="s">
        <v>49</v>
      </c>
      <c r="B5" s="592" t="s">
        <v>610</v>
      </c>
      <c r="C5" s="593"/>
      <c r="D5" s="594"/>
      <c r="E5" s="595" t="s">
        <v>611</v>
      </c>
    </row>
    <row r="6" spans="1:12" ht="18.75" customHeight="1" x14ac:dyDescent="0.2">
      <c r="A6" s="588"/>
      <c r="B6" s="305" t="s">
        <v>268</v>
      </c>
      <c r="C6" s="305" t="s">
        <v>704</v>
      </c>
      <c r="D6" s="305" t="s">
        <v>642</v>
      </c>
      <c r="E6" s="597"/>
    </row>
    <row r="7" spans="1:12" ht="13.5" customHeight="1" x14ac:dyDescent="0.2">
      <c r="A7" s="252" t="s">
        <v>207</v>
      </c>
      <c r="B7" s="90">
        <f>SUM(B8:B12)</f>
        <v>2100</v>
      </c>
      <c r="C7" s="122">
        <f>SUM(C8:C12)</f>
        <v>2640</v>
      </c>
      <c r="D7" s="122">
        <f>SUM(D8:D12)</f>
        <v>115727</v>
      </c>
      <c r="E7" s="90">
        <f>SUM(B7:D7)</f>
        <v>120467</v>
      </c>
    </row>
    <row r="8" spans="1:12" ht="13.5" customHeight="1" x14ac:dyDescent="0.2">
      <c r="A8" s="308" t="s">
        <v>137</v>
      </c>
      <c r="B8" s="91"/>
      <c r="C8" s="91"/>
      <c r="D8" s="91">
        <f>42164+2000</f>
        <v>44164</v>
      </c>
      <c r="E8" s="91">
        <f>SUM(B8:D8)</f>
        <v>44164</v>
      </c>
    </row>
    <row r="9" spans="1:12" ht="13.5" customHeight="1" x14ac:dyDescent="0.2">
      <c r="A9" s="315" t="s">
        <v>144</v>
      </c>
      <c r="B9" s="91"/>
      <c r="C9" s="91"/>
      <c r="D9" s="91">
        <v>11369</v>
      </c>
      <c r="E9" s="91">
        <f>SUM(B9:D9)</f>
        <v>11369</v>
      </c>
    </row>
    <row r="10" spans="1:12" x14ac:dyDescent="0.2">
      <c r="A10" s="308" t="s">
        <v>138</v>
      </c>
      <c r="B10" s="91">
        <v>2100</v>
      </c>
      <c r="C10" s="91">
        <v>2640</v>
      </c>
      <c r="D10" s="91">
        <f>4960+36353+18034+847</f>
        <v>60194</v>
      </c>
      <c r="E10" s="91">
        <f>SUM(B10:D10)</f>
        <v>64934</v>
      </c>
    </row>
    <row r="11" spans="1:12" ht="13.5" customHeight="1" x14ac:dyDescent="0.2">
      <c r="A11" s="253" t="s">
        <v>139</v>
      </c>
      <c r="B11" s="91"/>
      <c r="C11" s="91"/>
      <c r="D11" s="91"/>
      <c r="E11" s="91"/>
    </row>
    <row r="12" spans="1:12" ht="13.5" customHeight="1" x14ac:dyDescent="0.2">
      <c r="A12" s="308" t="s">
        <v>160</v>
      </c>
      <c r="B12" s="91">
        <f>SUM(B13:B18)</f>
        <v>0</v>
      </c>
      <c r="C12" s="91">
        <f>SUM(C13:C18)</f>
        <v>0</v>
      </c>
      <c r="D12" s="91">
        <f>SUM(D13:D18)</f>
        <v>0</v>
      </c>
      <c r="E12" s="91">
        <f>SUM(B12:D12)</f>
        <v>0</v>
      </c>
    </row>
    <row r="13" spans="1:12" ht="13.5" customHeight="1" x14ac:dyDescent="0.2">
      <c r="A13" s="308" t="s">
        <v>161</v>
      </c>
      <c r="B13" s="91"/>
      <c r="C13" s="91"/>
      <c r="D13" s="91"/>
      <c r="E13" s="91"/>
    </row>
    <row r="14" spans="1:12" ht="13.5" customHeight="1" x14ac:dyDescent="0.2">
      <c r="A14" s="254" t="s">
        <v>154</v>
      </c>
      <c r="B14" s="92"/>
      <c r="C14" s="91"/>
      <c r="D14" s="91"/>
      <c r="E14" s="91"/>
    </row>
    <row r="15" spans="1:12" ht="13.5" customHeight="1" x14ac:dyDescent="0.2">
      <c r="A15" s="255" t="s">
        <v>159</v>
      </c>
      <c r="B15" s="93"/>
      <c r="C15" s="91"/>
      <c r="D15" s="91"/>
      <c r="E15" s="91"/>
    </row>
    <row r="16" spans="1:12" ht="15" customHeight="1" x14ac:dyDescent="0.2">
      <c r="A16" s="253" t="s">
        <v>145</v>
      </c>
      <c r="B16" s="93"/>
      <c r="C16" s="91"/>
      <c r="D16" s="91"/>
      <c r="E16" s="91"/>
    </row>
    <row r="17" spans="1:5" ht="15" customHeight="1" x14ac:dyDescent="0.2">
      <c r="A17" s="253" t="s">
        <v>212</v>
      </c>
      <c r="B17" s="93"/>
      <c r="C17" s="91"/>
      <c r="D17" s="91"/>
      <c r="E17" s="91"/>
    </row>
    <row r="18" spans="1:5" ht="15" customHeight="1" x14ac:dyDescent="0.2">
      <c r="A18" s="253" t="s">
        <v>206</v>
      </c>
      <c r="B18" s="93"/>
      <c r="C18" s="91"/>
      <c r="D18" s="91"/>
      <c r="E18" s="91"/>
    </row>
    <row r="19" spans="1:5" ht="15" customHeight="1" x14ac:dyDescent="0.2">
      <c r="A19" s="265"/>
      <c r="B19" s="93"/>
      <c r="C19" s="91"/>
      <c r="D19" s="91"/>
      <c r="E19" s="91"/>
    </row>
    <row r="20" spans="1:5" ht="13.5" customHeight="1" x14ac:dyDescent="0.2">
      <c r="A20" s="250" t="s">
        <v>208</v>
      </c>
      <c r="B20" s="94"/>
      <c r="C20" s="91"/>
      <c r="D20" s="91"/>
      <c r="E20" s="91"/>
    </row>
    <row r="21" spans="1:5" ht="13.5" customHeight="1" x14ac:dyDescent="0.2">
      <c r="A21" s="308" t="s">
        <v>146</v>
      </c>
      <c r="B21" s="91"/>
      <c r="C21" s="91"/>
      <c r="D21" s="91"/>
      <c r="E21" s="91"/>
    </row>
    <row r="22" spans="1:5" ht="15.75" customHeight="1" x14ac:dyDescent="0.2">
      <c r="A22" s="308" t="s">
        <v>147</v>
      </c>
      <c r="B22" s="91"/>
      <c r="C22" s="91"/>
      <c r="D22" s="91"/>
      <c r="E22" s="91"/>
    </row>
    <row r="23" spans="1:5" ht="13.5" customHeight="1" x14ac:dyDescent="0.2">
      <c r="A23" s="308" t="s">
        <v>162</v>
      </c>
      <c r="B23" s="91"/>
      <c r="C23" s="91"/>
      <c r="D23" s="91"/>
      <c r="E23" s="91"/>
    </row>
    <row r="24" spans="1:5" ht="13.5" customHeight="1" x14ac:dyDescent="0.2">
      <c r="A24" s="308" t="s">
        <v>149</v>
      </c>
      <c r="B24" s="91"/>
      <c r="C24" s="91"/>
      <c r="D24" s="91"/>
      <c r="E24" s="91"/>
    </row>
    <row r="25" spans="1:5" ht="13.5" customHeight="1" x14ac:dyDescent="0.2">
      <c r="A25" s="254" t="s">
        <v>141</v>
      </c>
      <c r="B25" s="93"/>
      <c r="C25" s="91"/>
      <c r="D25" s="91"/>
      <c r="E25" s="91"/>
    </row>
    <row r="26" spans="1:5" ht="13.5" customHeight="1" x14ac:dyDescent="0.2">
      <c r="A26" s="315" t="s">
        <v>150</v>
      </c>
      <c r="B26" s="93"/>
      <c r="C26" s="91"/>
      <c r="D26" s="91"/>
      <c r="E26" s="91"/>
    </row>
    <row r="27" spans="1:5" ht="13.5" customHeight="1" x14ac:dyDescent="0.2">
      <c r="A27" s="254" t="s">
        <v>151</v>
      </c>
      <c r="B27" s="93"/>
      <c r="C27" s="91"/>
      <c r="D27" s="91"/>
      <c r="E27" s="91"/>
    </row>
    <row r="28" spans="1:5" ht="13.5" customHeight="1" x14ac:dyDescent="0.2">
      <c r="A28" s="257"/>
      <c r="B28" s="93"/>
      <c r="C28" s="91"/>
      <c r="D28" s="91"/>
      <c r="E28" s="91"/>
    </row>
    <row r="29" spans="1:5" ht="13.5" customHeight="1" x14ac:dyDescent="0.2">
      <c r="A29" s="258" t="s">
        <v>196</v>
      </c>
      <c r="B29" s="94"/>
      <c r="C29" s="91"/>
      <c r="D29" s="91"/>
      <c r="E29" s="91"/>
    </row>
    <row r="30" spans="1:5" ht="13.5" customHeight="1" x14ac:dyDescent="0.2">
      <c r="A30" s="256" t="s">
        <v>142</v>
      </c>
      <c r="B30" s="91"/>
      <c r="C30" s="91"/>
      <c r="D30" s="91"/>
      <c r="E30" s="91"/>
    </row>
    <row r="31" spans="1:5" ht="13.5" customHeight="1" x14ac:dyDescent="0.2">
      <c r="A31" s="256" t="s">
        <v>143</v>
      </c>
      <c r="B31" s="91"/>
      <c r="C31" s="91"/>
      <c r="D31" s="91"/>
      <c r="E31" s="91"/>
    </row>
    <row r="32" spans="1:5" x14ac:dyDescent="0.2">
      <c r="A32" s="259"/>
      <c r="B32" s="91"/>
      <c r="C32" s="91"/>
      <c r="D32" s="91"/>
      <c r="E32" s="91"/>
    </row>
    <row r="33" spans="1:5" x14ac:dyDescent="0.2">
      <c r="A33" s="250" t="s">
        <v>209</v>
      </c>
      <c r="B33" s="91"/>
      <c r="C33" s="91"/>
      <c r="D33" s="91"/>
      <c r="E33" s="91"/>
    </row>
    <row r="34" spans="1:5" x14ac:dyDescent="0.2">
      <c r="A34" s="318" t="s">
        <v>165</v>
      </c>
      <c r="B34" s="91"/>
      <c r="C34" s="91"/>
      <c r="D34" s="91"/>
      <c r="E34" s="91"/>
    </row>
    <row r="35" spans="1:5" x14ac:dyDescent="0.2">
      <c r="A35" s="318" t="s">
        <v>166</v>
      </c>
      <c r="B35" s="94"/>
      <c r="C35" s="91"/>
      <c r="D35" s="91"/>
      <c r="E35" s="91"/>
    </row>
    <row r="36" spans="1:5" x14ac:dyDescent="0.2">
      <c r="A36" s="320"/>
      <c r="B36" s="95"/>
      <c r="C36" s="551"/>
      <c r="D36" s="551"/>
      <c r="E36" s="551"/>
    </row>
    <row r="37" spans="1:5" x14ac:dyDescent="0.2">
      <c r="A37" s="251" t="s">
        <v>211</v>
      </c>
      <c r="B37" s="96">
        <f>B33+B29+B20+B7</f>
        <v>2100</v>
      </c>
      <c r="C37" s="96">
        <f>C33+C29+C20+C7</f>
        <v>2640</v>
      </c>
      <c r="D37" s="96">
        <f>D33+D29+D20+D7</f>
        <v>115727</v>
      </c>
      <c r="E37" s="96">
        <f>E33+E29+E20+E7</f>
        <v>120467</v>
      </c>
    </row>
    <row r="38" spans="1:5" ht="14.25" customHeight="1" x14ac:dyDescent="0.2">
      <c r="A38" s="249"/>
      <c r="B38" s="96"/>
      <c r="C38" s="91"/>
      <c r="D38" s="91"/>
      <c r="E38" s="91"/>
    </row>
    <row r="39" spans="1:5" ht="13.5" customHeight="1" x14ac:dyDescent="0.2">
      <c r="A39" s="251" t="s">
        <v>213</v>
      </c>
      <c r="B39" s="96"/>
      <c r="C39" s="91"/>
      <c r="D39" s="91"/>
      <c r="E39" s="91"/>
    </row>
    <row r="40" spans="1:5" ht="13.5" customHeight="1" x14ac:dyDescent="0.2">
      <c r="A40" s="249" t="s">
        <v>250</v>
      </c>
      <c r="B40" s="96"/>
      <c r="C40" s="91"/>
      <c r="D40" s="91"/>
      <c r="E40" s="91"/>
    </row>
    <row r="41" spans="1:5" ht="13.5" customHeight="1" x14ac:dyDescent="0.2">
      <c r="A41" s="249" t="s">
        <v>242</v>
      </c>
      <c r="B41" s="96"/>
      <c r="C41" s="91"/>
      <c r="D41" s="91"/>
      <c r="E41" s="91"/>
    </row>
    <row r="42" spans="1:5" ht="13.5" customHeight="1" x14ac:dyDescent="0.2">
      <c r="A42" s="249" t="s">
        <v>243</v>
      </c>
      <c r="B42" s="96"/>
      <c r="C42" s="91"/>
      <c r="D42" s="91"/>
      <c r="E42" s="91"/>
    </row>
    <row r="43" spans="1:5" ht="13.5" customHeight="1" x14ac:dyDescent="0.2">
      <c r="A43" s="318" t="s">
        <v>222</v>
      </c>
      <c r="B43" s="94"/>
      <c r="C43" s="91"/>
      <c r="D43" s="91"/>
      <c r="E43" s="91"/>
    </row>
    <row r="44" spans="1:5" ht="13.5" customHeight="1" x14ac:dyDescent="0.2">
      <c r="A44" s="260" t="s">
        <v>249</v>
      </c>
      <c r="B44" s="97"/>
      <c r="C44" s="91"/>
      <c r="D44" s="91"/>
      <c r="E44" s="91"/>
    </row>
    <row r="45" spans="1:5" ht="13.5" customHeight="1" x14ac:dyDescent="0.2">
      <c r="A45" s="260" t="s">
        <v>63</v>
      </c>
      <c r="B45" s="93"/>
      <c r="C45" s="91"/>
      <c r="D45" s="91"/>
      <c r="E45" s="91"/>
    </row>
    <row r="46" spans="1:5" ht="13.5" customHeight="1" x14ac:dyDescent="0.2">
      <c r="A46" s="318" t="s">
        <v>244</v>
      </c>
      <c r="B46" s="91"/>
      <c r="C46" s="91"/>
      <c r="D46" s="91"/>
      <c r="E46" s="91"/>
    </row>
    <row r="47" spans="1:5" ht="13.5" customHeight="1" x14ac:dyDescent="0.2">
      <c r="A47" s="318" t="s">
        <v>245</v>
      </c>
      <c r="B47" s="91"/>
      <c r="C47" s="91"/>
      <c r="D47" s="91"/>
      <c r="E47" s="91"/>
    </row>
    <row r="48" spans="1:5" ht="13.5" customHeight="1" x14ac:dyDescent="0.2">
      <c r="A48" s="318" t="s">
        <v>64</v>
      </c>
      <c r="B48" s="91"/>
      <c r="C48" s="91"/>
      <c r="D48" s="91"/>
      <c r="E48" s="91"/>
    </row>
    <row r="49" spans="1:5" x14ac:dyDescent="0.2">
      <c r="A49" s="318" t="s">
        <v>246</v>
      </c>
      <c r="B49" s="91"/>
      <c r="C49" s="91"/>
      <c r="D49" s="91"/>
      <c r="E49" s="91"/>
    </row>
    <row r="50" spans="1:5" ht="13.5" customHeight="1" x14ac:dyDescent="0.2">
      <c r="A50" s="318" t="s">
        <v>247</v>
      </c>
      <c r="B50" s="91"/>
      <c r="C50" s="91"/>
      <c r="D50" s="91"/>
      <c r="E50" s="91"/>
    </row>
    <row r="51" spans="1:5" ht="13.5" customHeight="1" x14ac:dyDescent="0.2">
      <c r="A51" s="261" t="s">
        <v>214</v>
      </c>
      <c r="B51" s="96">
        <f>B39+B37</f>
        <v>2100</v>
      </c>
      <c r="C51" s="96">
        <f>C39+C37</f>
        <v>2640</v>
      </c>
      <c r="D51" s="96">
        <f>D39+D37</f>
        <v>115727</v>
      </c>
      <c r="E51" s="96">
        <f>E39+E37</f>
        <v>120467</v>
      </c>
    </row>
  </sheetData>
  <mergeCells count="5">
    <mergeCell ref="E5:E6"/>
    <mergeCell ref="A3:E3"/>
    <mergeCell ref="A5:A6"/>
    <mergeCell ref="B5:D5"/>
    <mergeCell ref="A2:E2"/>
  </mergeCells>
  <pageMargins left="0.25" right="0.25" top="0.75" bottom="0.75" header="0.3" footer="0.3"/>
  <pageSetup paperSize="9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opLeftCell="A37" workbookViewId="0">
      <selection activeCell="H16" sqref="H16"/>
    </sheetView>
  </sheetViews>
  <sheetFormatPr defaultRowHeight="12.75" x14ac:dyDescent="0.2"/>
  <cols>
    <col min="1" max="1" width="42.85546875" style="247" customWidth="1"/>
    <col min="2" max="2" width="12" style="247" customWidth="1"/>
    <col min="3" max="3" width="13.7109375" style="247" customWidth="1"/>
    <col min="4" max="4" width="12.5703125" style="247" customWidth="1"/>
    <col min="5" max="5" width="13.85546875" style="247" customWidth="1"/>
    <col min="6" max="6" width="9.28515625" style="247" customWidth="1"/>
    <col min="7" max="7" width="12.140625" style="247" customWidth="1"/>
    <col min="8" max="8" width="9.140625" style="247"/>
    <col min="9" max="11" width="9.5703125" style="247" customWidth="1"/>
    <col min="12" max="12" width="12.28515625" style="247" customWidth="1"/>
    <col min="13" max="13" width="11.7109375" style="247" customWidth="1"/>
    <col min="14" max="256" width="9.140625" style="247"/>
    <col min="257" max="257" width="42.85546875" style="247" customWidth="1"/>
    <col min="258" max="258" width="12" style="247" customWidth="1"/>
    <col min="259" max="259" width="13.7109375" style="247" customWidth="1"/>
    <col min="260" max="260" width="12.5703125" style="247" customWidth="1"/>
    <col min="261" max="261" width="13.85546875" style="247" customWidth="1"/>
    <col min="262" max="262" width="9.28515625" style="247" customWidth="1"/>
    <col min="263" max="263" width="12.140625" style="247" customWidth="1"/>
    <col min="264" max="264" width="9.140625" style="247"/>
    <col min="265" max="267" width="9.5703125" style="247" customWidth="1"/>
    <col min="268" max="268" width="12.28515625" style="247" customWidth="1"/>
    <col min="269" max="269" width="11.7109375" style="247" customWidth="1"/>
    <col min="270" max="512" width="9.140625" style="247"/>
    <col min="513" max="513" width="42.85546875" style="247" customWidth="1"/>
    <col min="514" max="514" width="12" style="247" customWidth="1"/>
    <col min="515" max="515" width="13.7109375" style="247" customWidth="1"/>
    <col min="516" max="516" width="12.5703125" style="247" customWidth="1"/>
    <col min="517" max="517" width="13.85546875" style="247" customWidth="1"/>
    <col min="518" max="518" width="9.28515625" style="247" customWidth="1"/>
    <col min="519" max="519" width="12.140625" style="247" customWidth="1"/>
    <col min="520" max="520" width="9.140625" style="247"/>
    <col min="521" max="523" width="9.5703125" style="247" customWidth="1"/>
    <col min="524" max="524" width="12.28515625" style="247" customWidth="1"/>
    <col min="525" max="525" width="11.7109375" style="247" customWidth="1"/>
    <col min="526" max="768" width="9.140625" style="247"/>
    <col min="769" max="769" width="42.85546875" style="247" customWidth="1"/>
    <col min="770" max="770" width="12" style="247" customWidth="1"/>
    <col min="771" max="771" width="13.7109375" style="247" customWidth="1"/>
    <col min="772" max="772" width="12.5703125" style="247" customWidth="1"/>
    <col min="773" max="773" width="13.85546875" style="247" customWidth="1"/>
    <col min="774" max="774" width="9.28515625" style="247" customWidth="1"/>
    <col min="775" max="775" width="12.140625" style="247" customWidth="1"/>
    <col min="776" max="776" width="9.140625" style="247"/>
    <col min="777" max="779" width="9.5703125" style="247" customWidth="1"/>
    <col min="780" max="780" width="12.28515625" style="247" customWidth="1"/>
    <col min="781" max="781" width="11.7109375" style="247" customWidth="1"/>
    <col min="782" max="1024" width="9.140625" style="247"/>
    <col min="1025" max="1025" width="42.85546875" style="247" customWidth="1"/>
    <col min="1026" max="1026" width="12" style="247" customWidth="1"/>
    <col min="1027" max="1027" width="13.7109375" style="247" customWidth="1"/>
    <col min="1028" max="1028" width="12.5703125" style="247" customWidth="1"/>
    <col min="1029" max="1029" width="13.85546875" style="247" customWidth="1"/>
    <col min="1030" max="1030" width="9.28515625" style="247" customWidth="1"/>
    <col min="1031" max="1031" width="12.140625" style="247" customWidth="1"/>
    <col min="1032" max="1032" width="9.140625" style="247"/>
    <col min="1033" max="1035" width="9.5703125" style="247" customWidth="1"/>
    <col min="1036" max="1036" width="12.28515625" style="247" customWidth="1"/>
    <col min="1037" max="1037" width="11.7109375" style="247" customWidth="1"/>
    <col min="1038" max="1280" width="9.140625" style="247"/>
    <col min="1281" max="1281" width="42.85546875" style="247" customWidth="1"/>
    <col min="1282" max="1282" width="12" style="247" customWidth="1"/>
    <col min="1283" max="1283" width="13.7109375" style="247" customWidth="1"/>
    <col min="1284" max="1284" width="12.5703125" style="247" customWidth="1"/>
    <col min="1285" max="1285" width="13.85546875" style="247" customWidth="1"/>
    <col min="1286" max="1286" width="9.28515625" style="247" customWidth="1"/>
    <col min="1287" max="1287" width="12.140625" style="247" customWidth="1"/>
    <col min="1288" max="1288" width="9.140625" style="247"/>
    <col min="1289" max="1291" width="9.5703125" style="247" customWidth="1"/>
    <col min="1292" max="1292" width="12.28515625" style="247" customWidth="1"/>
    <col min="1293" max="1293" width="11.7109375" style="247" customWidth="1"/>
    <col min="1294" max="1536" width="9.140625" style="247"/>
    <col min="1537" max="1537" width="42.85546875" style="247" customWidth="1"/>
    <col min="1538" max="1538" width="12" style="247" customWidth="1"/>
    <col min="1539" max="1539" width="13.7109375" style="247" customWidth="1"/>
    <col min="1540" max="1540" width="12.5703125" style="247" customWidth="1"/>
    <col min="1541" max="1541" width="13.85546875" style="247" customWidth="1"/>
    <col min="1542" max="1542" width="9.28515625" style="247" customWidth="1"/>
    <col min="1543" max="1543" width="12.140625" style="247" customWidth="1"/>
    <col min="1544" max="1544" width="9.140625" style="247"/>
    <col min="1545" max="1547" width="9.5703125" style="247" customWidth="1"/>
    <col min="1548" max="1548" width="12.28515625" style="247" customWidth="1"/>
    <col min="1549" max="1549" width="11.7109375" style="247" customWidth="1"/>
    <col min="1550" max="1792" width="9.140625" style="247"/>
    <col min="1793" max="1793" width="42.85546875" style="247" customWidth="1"/>
    <col min="1794" max="1794" width="12" style="247" customWidth="1"/>
    <col min="1795" max="1795" width="13.7109375" style="247" customWidth="1"/>
    <col min="1796" max="1796" width="12.5703125" style="247" customWidth="1"/>
    <col min="1797" max="1797" width="13.85546875" style="247" customWidth="1"/>
    <col min="1798" max="1798" width="9.28515625" style="247" customWidth="1"/>
    <col min="1799" max="1799" width="12.140625" style="247" customWidth="1"/>
    <col min="1800" max="1800" width="9.140625" style="247"/>
    <col min="1801" max="1803" width="9.5703125" style="247" customWidth="1"/>
    <col min="1804" max="1804" width="12.28515625" style="247" customWidth="1"/>
    <col min="1805" max="1805" width="11.7109375" style="247" customWidth="1"/>
    <col min="1806" max="2048" width="9.140625" style="247"/>
    <col min="2049" max="2049" width="42.85546875" style="247" customWidth="1"/>
    <col min="2050" max="2050" width="12" style="247" customWidth="1"/>
    <col min="2051" max="2051" width="13.7109375" style="247" customWidth="1"/>
    <col min="2052" max="2052" width="12.5703125" style="247" customWidth="1"/>
    <col min="2053" max="2053" width="13.85546875" style="247" customWidth="1"/>
    <col min="2054" max="2054" width="9.28515625" style="247" customWidth="1"/>
    <col min="2055" max="2055" width="12.140625" style="247" customWidth="1"/>
    <col min="2056" max="2056" width="9.140625" style="247"/>
    <col min="2057" max="2059" width="9.5703125" style="247" customWidth="1"/>
    <col min="2060" max="2060" width="12.28515625" style="247" customWidth="1"/>
    <col min="2061" max="2061" width="11.7109375" style="247" customWidth="1"/>
    <col min="2062" max="2304" width="9.140625" style="247"/>
    <col min="2305" max="2305" width="42.85546875" style="247" customWidth="1"/>
    <col min="2306" max="2306" width="12" style="247" customWidth="1"/>
    <col min="2307" max="2307" width="13.7109375" style="247" customWidth="1"/>
    <col min="2308" max="2308" width="12.5703125" style="247" customWidth="1"/>
    <col min="2309" max="2309" width="13.85546875" style="247" customWidth="1"/>
    <col min="2310" max="2310" width="9.28515625" style="247" customWidth="1"/>
    <col min="2311" max="2311" width="12.140625" style="247" customWidth="1"/>
    <col min="2312" max="2312" width="9.140625" style="247"/>
    <col min="2313" max="2315" width="9.5703125" style="247" customWidth="1"/>
    <col min="2316" max="2316" width="12.28515625" style="247" customWidth="1"/>
    <col min="2317" max="2317" width="11.7109375" style="247" customWidth="1"/>
    <col min="2318" max="2560" width="9.140625" style="247"/>
    <col min="2561" max="2561" width="42.85546875" style="247" customWidth="1"/>
    <col min="2562" max="2562" width="12" style="247" customWidth="1"/>
    <col min="2563" max="2563" width="13.7109375" style="247" customWidth="1"/>
    <col min="2564" max="2564" width="12.5703125" style="247" customWidth="1"/>
    <col min="2565" max="2565" width="13.85546875" style="247" customWidth="1"/>
    <col min="2566" max="2566" width="9.28515625" style="247" customWidth="1"/>
    <col min="2567" max="2567" width="12.140625" style="247" customWidth="1"/>
    <col min="2568" max="2568" width="9.140625" style="247"/>
    <col min="2569" max="2571" width="9.5703125" style="247" customWidth="1"/>
    <col min="2572" max="2572" width="12.28515625" style="247" customWidth="1"/>
    <col min="2573" max="2573" width="11.7109375" style="247" customWidth="1"/>
    <col min="2574" max="2816" width="9.140625" style="247"/>
    <col min="2817" max="2817" width="42.85546875" style="247" customWidth="1"/>
    <col min="2818" max="2818" width="12" style="247" customWidth="1"/>
    <col min="2819" max="2819" width="13.7109375" style="247" customWidth="1"/>
    <col min="2820" max="2820" width="12.5703125" style="247" customWidth="1"/>
    <col min="2821" max="2821" width="13.85546875" style="247" customWidth="1"/>
    <col min="2822" max="2822" width="9.28515625" style="247" customWidth="1"/>
    <col min="2823" max="2823" width="12.140625" style="247" customWidth="1"/>
    <col min="2824" max="2824" width="9.140625" style="247"/>
    <col min="2825" max="2827" width="9.5703125" style="247" customWidth="1"/>
    <col min="2828" max="2828" width="12.28515625" style="247" customWidth="1"/>
    <col min="2829" max="2829" width="11.7109375" style="247" customWidth="1"/>
    <col min="2830" max="3072" width="9.140625" style="247"/>
    <col min="3073" max="3073" width="42.85546875" style="247" customWidth="1"/>
    <col min="3074" max="3074" width="12" style="247" customWidth="1"/>
    <col min="3075" max="3075" width="13.7109375" style="247" customWidth="1"/>
    <col min="3076" max="3076" width="12.5703125" style="247" customWidth="1"/>
    <col min="3077" max="3077" width="13.85546875" style="247" customWidth="1"/>
    <col min="3078" max="3078" width="9.28515625" style="247" customWidth="1"/>
    <col min="3079" max="3079" width="12.140625" style="247" customWidth="1"/>
    <col min="3080" max="3080" width="9.140625" style="247"/>
    <col min="3081" max="3083" width="9.5703125" style="247" customWidth="1"/>
    <col min="3084" max="3084" width="12.28515625" style="247" customWidth="1"/>
    <col min="3085" max="3085" width="11.7109375" style="247" customWidth="1"/>
    <col min="3086" max="3328" width="9.140625" style="247"/>
    <col min="3329" max="3329" width="42.85546875" style="247" customWidth="1"/>
    <col min="3330" max="3330" width="12" style="247" customWidth="1"/>
    <col min="3331" max="3331" width="13.7109375" style="247" customWidth="1"/>
    <col min="3332" max="3332" width="12.5703125" style="247" customWidth="1"/>
    <col min="3333" max="3333" width="13.85546875" style="247" customWidth="1"/>
    <col min="3334" max="3334" width="9.28515625" style="247" customWidth="1"/>
    <col min="3335" max="3335" width="12.140625" style="247" customWidth="1"/>
    <col min="3336" max="3336" width="9.140625" style="247"/>
    <col min="3337" max="3339" width="9.5703125" style="247" customWidth="1"/>
    <col min="3340" max="3340" width="12.28515625" style="247" customWidth="1"/>
    <col min="3341" max="3341" width="11.7109375" style="247" customWidth="1"/>
    <col min="3342" max="3584" width="9.140625" style="247"/>
    <col min="3585" max="3585" width="42.85546875" style="247" customWidth="1"/>
    <col min="3586" max="3586" width="12" style="247" customWidth="1"/>
    <col min="3587" max="3587" width="13.7109375" style="247" customWidth="1"/>
    <col min="3588" max="3588" width="12.5703125" style="247" customWidth="1"/>
    <col min="3589" max="3589" width="13.85546875" style="247" customWidth="1"/>
    <col min="3590" max="3590" width="9.28515625" style="247" customWidth="1"/>
    <col min="3591" max="3591" width="12.140625" style="247" customWidth="1"/>
    <col min="3592" max="3592" width="9.140625" style="247"/>
    <col min="3593" max="3595" width="9.5703125" style="247" customWidth="1"/>
    <col min="3596" max="3596" width="12.28515625" style="247" customWidth="1"/>
    <col min="3597" max="3597" width="11.7109375" style="247" customWidth="1"/>
    <col min="3598" max="3840" width="9.140625" style="247"/>
    <col min="3841" max="3841" width="42.85546875" style="247" customWidth="1"/>
    <col min="3842" max="3842" width="12" style="247" customWidth="1"/>
    <col min="3843" max="3843" width="13.7109375" style="247" customWidth="1"/>
    <col min="3844" max="3844" width="12.5703125" style="247" customWidth="1"/>
    <col min="3845" max="3845" width="13.85546875" style="247" customWidth="1"/>
    <col min="3846" max="3846" width="9.28515625" style="247" customWidth="1"/>
    <col min="3847" max="3847" width="12.140625" style="247" customWidth="1"/>
    <col min="3848" max="3848" width="9.140625" style="247"/>
    <col min="3849" max="3851" width="9.5703125" style="247" customWidth="1"/>
    <col min="3852" max="3852" width="12.28515625" style="247" customWidth="1"/>
    <col min="3853" max="3853" width="11.7109375" style="247" customWidth="1"/>
    <col min="3854" max="4096" width="9.140625" style="247"/>
    <col min="4097" max="4097" width="42.85546875" style="247" customWidth="1"/>
    <col min="4098" max="4098" width="12" style="247" customWidth="1"/>
    <col min="4099" max="4099" width="13.7109375" style="247" customWidth="1"/>
    <col min="4100" max="4100" width="12.5703125" style="247" customWidth="1"/>
    <col min="4101" max="4101" width="13.85546875" style="247" customWidth="1"/>
    <col min="4102" max="4102" width="9.28515625" style="247" customWidth="1"/>
    <col min="4103" max="4103" width="12.140625" style="247" customWidth="1"/>
    <col min="4104" max="4104" width="9.140625" style="247"/>
    <col min="4105" max="4107" width="9.5703125" style="247" customWidth="1"/>
    <col min="4108" max="4108" width="12.28515625" style="247" customWidth="1"/>
    <col min="4109" max="4109" width="11.7109375" style="247" customWidth="1"/>
    <col min="4110" max="4352" width="9.140625" style="247"/>
    <col min="4353" max="4353" width="42.85546875" style="247" customWidth="1"/>
    <col min="4354" max="4354" width="12" style="247" customWidth="1"/>
    <col min="4355" max="4355" width="13.7109375" style="247" customWidth="1"/>
    <col min="4356" max="4356" width="12.5703125" style="247" customWidth="1"/>
    <col min="4357" max="4357" width="13.85546875" style="247" customWidth="1"/>
    <col min="4358" max="4358" width="9.28515625" style="247" customWidth="1"/>
    <col min="4359" max="4359" width="12.140625" style="247" customWidth="1"/>
    <col min="4360" max="4360" width="9.140625" style="247"/>
    <col min="4361" max="4363" width="9.5703125" style="247" customWidth="1"/>
    <col min="4364" max="4364" width="12.28515625" style="247" customWidth="1"/>
    <col min="4365" max="4365" width="11.7109375" style="247" customWidth="1"/>
    <col min="4366" max="4608" width="9.140625" style="247"/>
    <col min="4609" max="4609" width="42.85546875" style="247" customWidth="1"/>
    <col min="4610" max="4610" width="12" style="247" customWidth="1"/>
    <col min="4611" max="4611" width="13.7109375" style="247" customWidth="1"/>
    <col min="4612" max="4612" width="12.5703125" style="247" customWidth="1"/>
    <col min="4613" max="4613" width="13.85546875" style="247" customWidth="1"/>
    <col min="4614" max="4614" width="9.28515625" style="247" customWidth="1"/>
    <col min="4615" max="4615" width="12.140625" style="247" customWidth="1"/>
    <col min="4616" max="4616" width="9.140625" style="247"/>
    <col min="4617" max="4619" width="9.5703125" style="247" customWidth="1"/>
    <col min="4620" max="4620" width="12.28515625" style="247" customWidth="1"/>
    <col min="4621" max="4621" width="11.7109375" style="247" customWidth="1"/>
    <col min="4622" max="4864" width="9.140625" style="247"/>
    <col min="4865" max="4865" width="42.85546875" style="247" customWidth="1"/>
    <col min="4866" max="4866" width="12" style="247" customWidth="1"/>
    <col min="4867" max="4867" width="13.7109375" style="247" customWidth="1"/>
    <col min="4868" max="4868" width="12.5703125" style="247" customWidth="1"/>
    <col min="4869" max="4869" width="13.85546875" style="247" customWidth="1"/>
    <col min="4870" max="4870" width="9.28515625" style="247" customWidth="1"/>
    <col min="4871" max="4871" width="12.140625" style="247" customWidth="1"/>
    <col min="4872" max="4872" width="9.140625" style="247"/>
    <col min="4873" max="4875" width="9.5703125" style="247" customWidth="1"/>
    <col min="4876" max="4876" width="12.28515625" style="247" customWidth="1"/>
    <col min="4877" max="4877" width="11.7109375" style="247" customWidth="1"/>
    <col min="4878" max="5120" width="9.140625" style="247"/>
    <col min="5121" max="5121" width="42.85546875" style="247" customWidth="1"/>
    <col min="5122" max="5122" width="12" style="247" customWidth="1"/>
    <col min="5123" max="5123" width="13.7109375" style="247" customWidth="1"/>
    <col min="5124" max="5124" width="12.5703125" style="247" customWidth="1"/>
    <col min="5125" max="5125" width="13.85546875" style="247" customWidth="1"/>
    <col min="5126" max="5126" width="9.28515625" style="247" customWidth="1"/>
    <col min="5127" max="5127" width="12.140625" style="247" customWidth="1"/>
    <col min="5128" max="5128" width="9.140625" style="247"/>
    <col min="5129" max="5131" width="9.5703125" style="247" customWidth="1"/>
    <col min="5132" max="5132" width="12.28515625" style="247" customWidth="1"/>
    <col min="5133" max="5133" width="11.7109375" style="247" customWidth="1"/>
    <col min="5134" max="5376" width="9.140625" style="247"/>
    <col min="5377" max="5377" width="42.85546875" style="247" customWidth="1"/>
    <col min="5378" max="5378" width="12" style="247" customWidth="1"/>
    <col min="5379" max="5379" width="13.7109375" style="247" customWidth="1"/>
    <col min="5380" max="5380" width="12.5703125" style="247" customWidth="1"/>
    <col min="5381" max="5381" width="13.85546875" style="247" customWidth="1"/>
    <col min="5382" max="5382" width="9.28515625" style="247" customWidth="1"/>
    <col min="5383" max="5383" width="12.140625" style="247" customWidth="1"/>
    <col min="5384" max="5384" width="9.140625" style="247"/>
    <col min="5385" max="5387" width="9.5703125" style="247" customWidth="1"/>
    <col min="5388" max="5388" width="12.28515625" style="247" customWidth="1"/>
    <col min="5389" max="5389" width="11.7109375" style="247" customWidth="1"/>
    <col min="5390" max="5632" width="9.140625" style="247"/>
    <col min="5633" max="5633" width="42.85546875" style="247" customWidth="1"/>
    <col min="5634" max="5634" width="12" style="247" customWidth="1"/>
    <col min="5635" max="5635" width="13.7109375" style="247" customWidth="1"/>
    <col min="5636" max="5636" width="12.5703125" style="247" customWidth="1"/>
    <col min="5637" max="5637" width="13.85546875" style="247" customWidth="1"/>
    <col min="5638" max="5638" width="9.28515625" style="247" customWidth="1"/>
    <col min="5639" max="5639" width="12.140625" style="247" customWidth="1"/>
    <col min="5640" max="5640" width="9.140625" style="247"/>
    <col min="5641" max="5643" width="9.5703125" style="247" customWidth="1"/>
    <col min="5644" max="5644" width="12.28515625" style="247" customWidth="1"/>
    <col min="5645" max="5645" width="11.7109375" style="247" customWidth="1"/>
    <col min="5646" max="5888" width="9.140625" style="247"/>
    <col min="5889" max="5889" width="42.85546875" style="247" customWidth="1"/>
    <col min="5890" max="5890" width="12" style="247" customWidth="1"/>
    <col min="5891" max="5891" width="13.7109375" style="247" customWidth="1"/>
    <col min="5892" max="5892" width="12.5703125" style="247" customWidth="1"/>
    <col min="5893" max="5893" width="13.85546875" style="247" customWidth="1"/>
    <col min="5894" max="5894" width="9.28515625" style="247" customWidth="1"/>
    <col min="5895" max="5895" width="12.140625" style="247" customWidth="1"/>
    <col min="5896" max="5896" width="9.140625" style="247"/>
    <col min="5897" max="5899" width="9.5703125" style="247" customWidth="1"/>
    <col min="5900" max="5900" width="12.28515625" style="247" customWidth="1"/>
    <col min="5901" max="5901" width="11.7109375" style="247" customWidth="1"/>
    <col min="5902" max="6144" width="9.140625" style="247"/>
    <col min="6145" max="6145" width="42.85546875" style="247" customWidth="1"/>
    <col min="6146" max="6146" width="12" style="247" customWidth="1"/>
    <col min="6147" max="6147" width="13.7109375" style="247" customWidth="1"/>
    <col min="6148" max="6148" width="12.5703125" style="247" customWidth="1"/>
    <col min="6149" max="6149" width="13.85546875" style="247" customWidth="1"/>
    <col min="6150" max="6150" width="9.28515625" style="247" customWidth="1"/>
    <col min="6151" max="6151" width="12.140625" style="247" customWidth="1"/>
    <col min="6152" max="6152" width="9.140625" style="247"/>
    <col min="6153" max="6155" width="9.5703125" style="247" customWidth="1"/>
    <col min="6156" max="6156" width="12.28515625" style="247" customWidth="1"/>
    <col min="6157" max="6157" width="11.7109375" style="247" customWidth="1"/>
    <col min="6158" max="6400" width="9.140625" style="247"/>
    <col min="6401" max="6401" width="42.85546875" style="247" customWidth="1"/>
    <col min="6402" max="6402" width="12" style="247" customWidth="1"/>
    <col min="6403" max="6403" width="13.7109375" style="247" customWidth="1"/>
    <col min="6404" max="6404" width="12.5703125" style="247" customWidth="1"/>
    <col min="6405" max="6405" width="13.85546875" style="247" customWidth="1"/>
    <col min="6406" max="6406" width="9.28515625" style="247" customWidth="1"/>
    <col min="6407" max="6407" width="12.140625" style="247" customWidth="1"/>
    <col min="6408" max="6408" width="9.140625" style="247"/>
    <col min="6409" max="6411" width="9.5703125" style="247" customWidth="1"/>
    <col min="6412" max="6412" width="12.28515625" style="247" customWidth="1"/>
    <col min="6413" max="6413" width="11.7109375" style="247" customWidth="1"/>
    <col min="6414" max="6656" width="9.140625" style="247"/>
    <col min="6657" max="6657" width="42.85546875" style="247" customWidth="1"/>
    <col min="6658" max="6658" width="12" style="247" customWidth="1"/>
    <col min="6659" max="6659" width="13.7109375" style="247" customWidth="1"/>
    <col min="6660" max="6660" width="12.5703125" style="247" customWidth="1"/>
    <col min="6661" max="6661" width="13.85546875" style="247" customWidth="1"/>
    <col min="6662" max="6662" width="9.28515625" style="247" customWidth="1"/>
    <col min="6663" max="6663" width="12.140625" style="247" customWidth="1"/>
    <col min="6664" max="6664" width="9.140625" style="247"/>
    <col min="6665" max="6667" width="9.5703125" style="247" customWidth="1"/>
    <col min="6668" max="6668" width="12.28515625" style="247" customWidth="1"/>
    <col min="6669" max="6669" width="11.7109375" style="247" customWidth="1"/>
    <col min="6670" max="6912" width="9.140625" style="247"/>
    <col min="6913" max="6913" width="42.85546875" style="247" customWidth="1"/>
    <col min="6914" max="6914" width="12" style="247" customWidth="1"/>
    <col min="6915" max="6915" width="13.7109375" style="247" customWidth="1"/>
    <col min="6916" max="6916" width="12.5703125" style="247" customWidth="1"/>
    <col min="6917" max="6917" width="13.85546875" style="247" customWidth="1"/>
    <col min="6918" max="6918" width="9.28515625" style="247" customWidth="1"/>
    <col min="6919" max="6919" width="12.140625" style="247" customWidth="1"/>
    <col min="6920" max="6920" width="9.140625" style="247"/>
    <col min="6921" max="6923" width="9.5703125" style="247" customWidth="1"/>
    <col min="6924" max="6924" width="12.28515625" style="247" customWidth="1"/>
    <col min="6925" max="6925" width="11.7109375" style="247" customWidth="1"/>
    <col min="6926" max="7168" width="9.140625" style="247"/>
    <col min="7169" max="7169" width="42.85546875" style="247" customWidth="1"/>
    <col min="7170" max="7170" width="12" style="247" customWidth="1"/>
    <col min="7171" max="7171" width="13.7109375" style="247" customWidth="1"/>
    <col min="7172" max="7172" width="12.5703125" style="247" customWidth="1"/>
    <col min="7173" max="7173" width="13.85546875" style="247" customWidth="1"/>
    <col min="7174" max="7174" width="9.28515625" style="247" customWidth="1"/>
    <col min="7175" max="7175" width="12.140625" style="247" customWidth="1"/>
    <col min="7176" max="7176" width="9.140625" style="247"/>
    <col min="7177" max="7179" width="9.5703125" style="247" customWidth="1"/>
    <col min="7180" max="7180" width="12.28515625" style="247" customWidth="1"/>
    <col min="7181" max="7181" width="11.7109375" style="247" customWidth="1"/>
    <col min="7182" max="7424" width="9.140625" style="247"/>
    <col min="7425" max="7425" width="42.85546875" style="247" customWidth="1"/>
    <col min="7426" max="7426" width="12" style="247" customWidth="1"/>
    <col min="7427" max="7427" width="13.7109375" style="247" customWidth="1"/>
    <col min="7428" max="7428" width="12.5703125" style="247" customWidth="1"/>
    <col min="7429" max="7429" width="13.85546875" style="247" customWidth="1"/>
    <col min="7430" max="7430" width="9.28515625" style="247" customWidth="1"/>
    <col min="7431" max="7431" width="12.140625" style="247" customWidth="1"/>
    <col min="7432" max="7432" width="9.140625" style="247"/>
    <col min="7433" max="7435" width="9.5703125" style="247" customWidth="1"/>
    <col min="7436" max="7436" width="12.28515625" style="247" customWidth="1"/>
    <col min="7437" max="7437" width="11.7109375" style="247" customWidth="1"/>
    <col min="7438" max="7680" width="9.140625" style="247"/>
    <col min="7681" max="7681" width="42.85546875" style="247" customWidth="1"/>
    <col min="7682" max="7682" width="12" style="247" customWidth="1"/>
    <col min="7683" max="7683" width="13.7109375" style="247" customWidth="1"/>
    <col min="7684" max="7684" width="12.5703125" style="247" customWidth="1"/>
    <col min="7685" max="7685" width="13.85546875" style="247" customWidth="1"/>
    <col min="7686" max="7686" width="9.28515625" style="247" customWidth="1"/>
    <col min="7687" max="7687" width="12.140625" style="247" customWidth="1"/>
    <col min="7688" max="7688" width="9.140625" style="247"/>
    <col min="7689" max="7691" width="9.5703125" style="247" customWidth="1"/>
    <col min="7692" max="7692" width="12.28515625" style="247" customWidth="1"/>
    <col min="7693" max="7693" width="11.7109375" style="247" customWidth="1"/>
    <col min="7694" max="7936" width="9.140625" style="247"/>
    <col min="7937" max="7937" width="42.85546875" style="247" customWidth="1"/>
    <col min="7938" max="7938" width="12" style="247" customWidth="1"/>
    <col min="7939" max="7939" width="13.7109375" style="247" customWidth="1"/>
    <col min="7940" max="7940" width="12.5703125" style="247" customWidth="1"/>
    <col min="7941" max="7941" width="13.85546875" style="247" customWidth="1"/>
    <col min="7942" max="7942" width="9.28515625" style="247" customWidth="1"/>
    <col min="7943" max="7943" width="12.140625" style="247" customWidth="1"/>
    <col min="7944" max="7944" width="9.140625" style="247"/>
    <col min="7945" max="7947" width="9.5703125" style="247" customWidth="1"/>
    <col min="7948" max="7948" width="12.28515625" style="247" customWidth="1"/>
    <col min="7949" max="7949" width="11.7109375" style="247" customWidth="1"/>
    <col min="7950" max="8192" width="9.140625" style="247"/>
    <col min="8193" max="8193" width="42.85546875" style="247" customWidth="1"/>
    <col min="8194" max="8194" width="12" style="247" customWidth="1"/>
    <col min="8195" max="8195" width="13.7109375" style="247" customWidth="1"/>
    <col min="8196" max="8196" width="12.5703125" style="247" customWidth="1"/>
    <col min="8197" max="8197" width="13.85546875" style="247" customWidth="1"/>
    <col min="8198" max="8198" width="9.28515625" style="247" customWidth="1"/>
    <col min="8199" max="8199" width="12.140625" style="247" customWidth="1"/>
    <col min="8200" max="8200" width="9.140625" style="247"/>
    <col min="8201" max="8203" width="9.5703125" style="247" customWidth="1"/>
    <col min="8204" max="8204" width="12.28515625" style="247" customWidth="1"/>
    <col min="8205" max="8205" width="11.7109375" style="247" customWidth="1"/>
    <col min="8206" max="8448" width="9.140625" style="247"/>
    <col min="8449" max="8449" width="42.85546875" style="247" customWidth="1"/>
    <col min="8450" max="8450" width="12" style="247" customWidth="1"/>
    <col min="8451" max="8451" width="13.7109375" style="247" customWidth="1"/>
    <col min="8452" max="8452" width="12.5703125" style="247" customWidth="1"/>
    <col min="8453" max="8453" width="13.85546875" style="247" customWidth="1"/>
    <col min="8454" max="8454" width="9.28515625" style="247" customWidth="1"/>
    <col min="8455" max="8455" width="12.140625" style="247" customWidth="1"/>
    <col min="8456" max="8456" width="9.140625" style="247"/>
    <col min="8457" max="8459" width="9.5703125" style="247" customWidth="1"/>
    <col min="8460" max="8460" width="12.28515625" style="247" customWidth="1"/>
    <col min="8461" max="8461" width="11.7109375" style="247" customWidth="1"/>
    <col min="8462" max="8704" width="9.140625" style="247"/>
    <col min="8705" max="8705" width="42.85546875" style="247" customWidth="1"/>
    <col min="8706" max="8706" width="12" style="247" customWidth="1"/>
    <col min="8707" max="8707" width="13.7109375" style="247" customWidth="1"/>
    <col min="8708" max="8708" width="12.5703125" style="247" customWidth="1"/>
    <col min="8709" max="8709" width="13.85546875" style="247" customWidth="1"/>
    <col min="8710" max="8710" width="9.28515625" style="247" customWidth="1"/>
    <col min="8711" max="8711" width="12.140625" style="247" customWidth="1"/>
    <col min="8712" max="8712" width="9.140625" style="247"/>
    <col min="8713" max="8715" width="9.5703125" style="247" customWidth="1"/>
    <col min="8716" max="8716" width="12.28515625" style="247" customWidth="1"/>
    <col min="8717" max="8717" width="11.7109375" style="247" customWidth="1"/>
    <col min="8718" max="8960" width="9.140625" style="247"/>
    <col min="8961" max="8961" width="42.85546875" style="247" customWidth="1"/>
    <col min="8962" max="8962" width="12" style="247" customWidth="1"/>
    <col min="8963" max="8963" width="13.7109375" style="247" customWidth="1"/>
    <col min="8964" max="8964" width="12.5703125" style="247" customWidth="1"/>
    <col min="8965" max="8965" width="13.85546875" style="247" customWidth="1"/>
    <col min="8966" max="8966" width="9.28515625" style="247" customWidth="1"/>
    <col min="8967" max="8967" width="12.140625" style="247" customWidth="1"/>
    <col min="8968" max="8968" width="9.140625" style="247"/>
    <col min="8969" max="8971" width="9.5703125" style="247" customWidth="1"/>
    <col min="8972" max="8972" width="12.28515625" style="247" customWidth="1"/>
    <col min="8973" max="8973" width="11.7109375" style="247" customWidth="1"/>
    <col min="8974" max="9216" width="9.140625" style="247"/>
    <col min="9217" max="9217" width="42.85546875" style="247" customWidth="1"/>
    <col min="9218" max="9218" width="12" style="247" customWidth="1"/>
    <col min="9219" max="9219" width="13.7109375" style="247" customWidth="1"/>
    <col min="9220" max="9220" width="12.5703125" style="247" customWidth="1"/>
    <col min="9221" max="9221" width="13.85546875" style="247" customWidth="1"/>
    <col min="9222" max="9222" width="9.28515625" style="247" customWidth="1"/>
    <col min="9223" max="9223" width="12.140625" style="247" customWidth="1"/>
    <col min="9224" max="9224" width="9.140625" style="247"/>
    <col min="9225" max="9227" width="9.5703125" style="247" customWidth="1"/>
    <col min="9228" max="9228" width="12.28515625" style="247" customWidth="1"/>
    <col min="9229" max="9229" width="11.7109375" style="247" customWidth="1"/>
    <col min="9230" max="9472" width="9.140625" style="247"/>
    <col min="9473" max="9473" width="42.85546875" style="247" customWidth="1"/>
    <col min="9474" max="9474" width="12" style="247" customWidth="1"/>
    <col min="9475" max="9475" width="13.7109375" style="247" customWidth="1"/>
    <col min="9476" max="9476" width="12.5703125" style="247" customWidth="1"/>
    <col min="9477" max="9477" width="13.85546875" style="247" customWidth="1"/>
    <col min="9478" max="9478" width="9.28515625" style="247" customWidth="1"/>
    <col min="9479" max="9479" width="12.140625" style="247" customWidth="1"/>
    <col min="9480" max="9480" width="9.140625" style="247"/>
    <col min="9481" max="9483" width="9.5703125" style="247" customWidth="1"/>
    <col min="9484" max="9484" width="12.28515625" style="247" customWidth="1"/>
    <col min="9485" max="9485" width="11.7109375" style="247" customWidth="1"/>
    <col min="9486" max="9728" width="9.140625" style="247"/>
    <col min="9729" max="9729" width="42.85546875" style="247" customWidth="1"/>
    <col min="9730" max="9730" width="12" style="247" customWidth="1"/>
    <col min="9731" max="9731" width="13.7109375" style="247" customWidth="1"/>
    <col min="9732" max="9732" width="12.5703125" style="247" customWidth="1"/>
    <col min="9733" max="9733" width="13.85546875" style="247" customWidth="1"/>
    <col min="9734" max="9734" width="9.28515625" style="247" customWidth="1"/>
    <col min="9735" max="9735" width="12.140625" style="247" customWidth="1"/>
    <col min="9736" max="9736" width="9.140625" style="247"/>
    <col min="9737" max="9739" width="9.5703125" style="247" customWidth="1"/>
    <col min="9740" max="9740" width="12.28515625" style="247" customWidth="1"/>
    <col min="9741" max="9741" width="11.7109375" style="247" customWidth="1"/>
    <col min="9742" max="9984" width="9.140625" style="247"/>
    <col min="9985" max="9985" width="42.85546875" style="247" customWidth="1"/>
    <col min="9986" max="9986" width="12" style="247" customWidth="1"/>
    <col min="9987" max="9987" width="13.7109375" style="247" customWidth="1"/>
    <col min="9988" max="9988" width="12.5703125" style="247" customWidth="1"/>
    <col min="9989" max="9989" width="13.85546875" style="247" customWidth="1"/>
    <col min="9990" max="9990" width="9.28515625" style="247" customWidth="1"/>
    <col min="9991" max="9991" width="12.140625" style="247" customWidth="1"/>
    <col min="9992" max="9992" width="9.140625" style="247"/>
    <col min="9993" max="9995" width="9.5703125" style="247" customWidth="1"/>
    <col min="9996" max="9996" width="12.28515625" style="247" customWidth="1"/>
    <col min="9997" max="9997" width="11.7109375" style="247" customWidth="1"/>
    <col min="9998" max="10240" width="9.140625" style="247"/>
    <col min="10241" max="10241" width="42.85546875" style="247" customWidth="1"/>
    <col min="10242" max="10242" width="12" style="247" customWidth="1"/>
    <col min="10243" max="10243" width="13.7109375" style="247" customWidth="1"/>
    <col min="10244" max="10244" width="12.5703125" style="247" customWidth="1"/>
    <col min="10245" max="10245" width="13.85546875" style="247" customWidth="1"/>
    <col min="10246" max="10246" width="9.28515625" style="247" customWidth="1"/>
    <col min="10247" max="10247" width="12.140625" style="247" customWidth="1"/>
    <col min="10248" max="10248" width="9.140625" style="247"/>
    <col min="10249" max="10251" width="9.5703125" style="247" customWidth="1"/>
    <col min="10252" max="10252" width="12.28515625" style="247" customWidth="1"/>
    <col min="10253" max="10253" width="11.7109375" style="247" customWidth="1"/>
    <col min="10254" max="10496" width="9.140625" style="247"/>
    <col min="10497" max="10497" width="42.85546875" style="247" customWidth="1"/>
    <col min="10498" max="10498" width="12" style="247" customWidth="1"/>
    <col min="10499" max="10499" width="13.7109375" style="247" customWidth="1"/>
    <col min="10500" max="10500" width="12.5703125" style="247" customWidth="1"/>
    <col min="10501" max="10501" width="13.85546875" style="247" customWidth="1"/>
    <col min="10502" max="10502" width="9.28515625" style="247" customWidth="1"/>
    <col min="10503" max="10503" width="12.140625" style="247" customWidth="1"/>
    <col min="10504" max="10504" width="9.140625" style="247"/>
    <col min="10505" max="10507" width="9.5703125" style="247" customWidth="1"/>
    <col min="10508" max="10508" width="12.28515625" style="247" customWidth="1"/>
    <col min="10509" max="10509" width="11.7109375" style="247" customWidth="1"/>
    <col min="10510" max="10752" width="9.140625" style="247"/>
    <col min="10753" max="10753" width="42.85546875" style="247" customWidth="1"/>
    <col min="10754" max="10754" width="12" style="247" customWidth="1"/>
    <col min="10755" max="10755" width="13.7109375" style="247" customWidth="1"/>
    <col min="10756" max="10756" width="12.5703125" style="247" customWidth="1"/>
    <col min="10757" max="10757" width="13.85546875" style="247" customWidth="1"/>
    <col min="10758" max="10758" width="9.28515625" style="247" customWidth="1"/>
    <col min="10759" max="10759" width="12.140625" style="247" customWidth="1"/>
    <col min="10760" max="10760" width="9.140625" style="247"/>
    <col min="10761" max="10763" width="9.5703125" style="247" customWidth="1"/>
    <col min="10764" max="10764" width="12.28515625" style="247" customWidth="1"/>
    <col min="10765" max="10765" width="11.7109375" style="247" customWidth="1"/>
    <col min="10766" max="11008" width="9.140625" style="247"/>
    <col min="11009" max="11009" width="42.85546875" style="247" customWidth="1"/>
    <col min="11010" max="11010" width="12" style="247" customWidth="1"/>
    <col min="11011" max="11011" width="13.7109375" style="247" customWidth="1"/>
    <col min="11012" max="11012" width="12.5703125" style="247" customWidth="1"/>
    <col min="11013" max="11013" width="13.85546875" style="247" customWidth="1"/>
    <col min="11014" max="11014" width="9.28515625" style="247" customWidth="1"/>
    <col min="11015" max="11015" width="12.140625" style="247" customWidth="1"/>
    <col min="11016" max="11016" width="9.140625" style="247"/>
    <col min="11017" max="11019" width="9.5703125" style="247" customWidth="1"/>
    <col min="11020" max="11020" width="12.28515625" style="247" customWidth="1"/>
    <col min="11021" max="11021" width="11.7109375" style="247" customWidth="1"/>
    <col min="11022" max="11264" width="9.140625" style="247"/>
    <col min="11265" max="11265" width="42.85546875" style="247" customWidth="1"/>
    <col min="11266" max="11266" width="12" style="247" customWidth="1"/>
    <col min="11267" max="11267" width="13.7109375" style="247" customWidth="1"/>
    <col min="11268" max="11268" width="12.5703125" style="247" customWidth="1"/>
    <col min="11269" max="11269" width="13.85546875" style="247" customWidth="1"/>
    <col min="11270" max="11270" width="9.28515625" style="247" customWidth="1"/>
    <col min="11271" max="11271" width="12.140625" style="247" customWidth="1"/>
    <col min="11272" max="11272" width="9.140625" style="247"/>
    <col min="11273" max="11275" width="9.5703125" style="247" customWidth="1"/>
    <col min="11276" max="11276" width="12.28515625" style="247" customWidth="1"/>
    <col min="11277" max="11277" width="11.7109375" style="247" customWidth="1"/>
    <col min="11278" max="11520" width="9.140625" style="247"/>
    <col min="11521" max="11521" width="42.85546875" style="247" customWidth="1"/>
    <col min="11522" max="11522" width="12" style="247" customWidth="1"/>
    <col min="11523" max="11523" width="13.7109375" style="247" customWidth="1"/>
    <col min="11524" max="11524" width="12.5703125" style="247" customWidth="1"/>
    <col min="11525" max="11525" width="13.85546875" style="247" customWidth="1"/>
    <col min="11526" max="11526" width="9.28515625" style="247" customWidth="1"/>
    <col min="11527" max="11527" width="12.140625" style="247" customWidth="1"/>
    <col min="11528" max="11528" width="9.140625" style="247"/>
    <col min="11529" max="11531" width="9.5703125" style="247" customWidth="1"/>
    <col min="11532" max="11532" width="12.28515625" style="247" customWidth="1"/>
    <col min="11533" max="11533" width="11.7109375" style="247" customWidth="1"/>
    <col min="11534" max="11776" width="9.140625" style="247"/>
    <col min="11777" max="11777" width="42.85546875" style="247" customWidth="1"/>
    <col min="11778" max="11778" width="12" style="247" customWidth="1"/>
    <col min="11779" max="11779" width="13.7109375" style="247" customWidth="1"/>
    <col min="11780" max="11780" width="12.5703125" style="247" customWidth="1"/>
    <col min="11781" max="11781" width="13.85546875" style="247" customWidth="1"/>
    <col min="11782" max="11782" width="9.28515625" style="247" customWidth="1"/>
    <col min="11783" max="11783" width="12.140625" style="247" customWidth="1"/>
    <col min="11784" max="11784" width="9.140625" style="247"/>
    <col min="11785" max="11787" width="9.5703125" style="247" customWidth="1"/>
    <col min="11788" max="11788" width="12.28515625" style="247" customWidth="1"/>
    <col min="11789" max="11789" width="11.7109375" style="247" customWidth="1"/>
    <col min="11790" max="12032" width="9.140625" style="247"/>
    <col min="12033" max="12033" width="42.85546875" style="247" customWidth="1"/>
    <col min="12034" max="12034" width="12" style="247" customWidth="1"/>
    <col min="12035" max="12035" width="13.7109375" style="247" customWidth="1"/>
    <col min="12036" max="12036" width="12.5703125" style="247" customWidth="1"/>
    <col min="12037" max="12037" width="13.85546875" style="247" customWidth="1"/>
    <col min="12038" max="12038" width="9.28515625" style="247" customWidth="1"/>
    <col min="12039" max="12039" width="12.140625" style="247" customWidth="1"/>
    <col min="12040" max="12040" width="9.140625" style="247"/>
    <col min="12041" max="12043" width="9.5703125" style="247" customWidth="1"/>
    <col min="12044" max="12044" width="12.28515625" style="247" customWidth="1"/>
    <col min="12045" max="12045" width="11.7109375" style="247" customWidth="1"/>
    <col min="12046" max="12288" width="9.140625" style="247"/>
    <col min="12289" max="12289" width="42.85546875" style="247" customWidth="1"/>
    <col min="12290" max="12290" width="12" style="247" customWidth="1"/>
    <col min="12291" max="12291" width="13.7109375" style="247" customWidth="1"/>
    <col min="12292" max="12292" width="12.5703125" style="247" customWidth="1"/>
    <col min="12293" max="12293" width="13.85546875" style="247" customWidth="1"/>
    <col min="12294" max="12294" width="9.28515625" style="247" customWidth="1"/>
    <col min="12295" max="12295" width="12.140625" style="247" customWidth="1"/>
    <col min="12296" max="12296" width="9.140625" style="247"/>
    <col min="12297" max="12299" width="9.5703125" style="247" customWidth="1"/>
    <col min="12300" max="12300" width="12.28515625" style="247" customWidth="1"/>
    <col min="12301" max="12301" width="11.7109375" style="247" customWidth="1"/>
    <col min="12302" max="12544" width="9.140625" style="247"/>
    <col min="12545" max="12545" width="42.85546875" style="247" customWidth="1"/>
    <col min="12546" max="12546" width="12" style="247" customWidth="1"/>
    <col min="12547" max="12547" width="13.7109375" style="247" customWidth="1"/>
    <col min="12548" max="12548" width="12.5703125" style="247" customWidth="1"/>
    <col min="12549" max="12549" width="13.85546875" style="247" customWidth="1"/>
    <col min="12550" max="12550" width="9.28515625" style="247" customWidth="1"/>
    <col min="12551" max="12551" width="12.140625" style="247" customWidth="1"/>
    <col min="12552" max="12552" width="9.140625" style="247"/>
    <col min="12553" max="12555" width="9.5703125" style="247" customWidth="1"/>
    <col min="12556" max="12556" width="12.28515625" style="247" customWidth="1"/>
    <col min="12557" max="12557" width="11.7109375" style="247" customWidth="1"/>
    <col min="12558" max="12800" width="9.140625" style="247"/>
    <col min="12801" max="12801" width="42.85546875" style="247" customWidth="1"/>
    <col min="12802" max="12802" width="12" style="247" customWidth="1"/>
    <col min="12803" max="12803" width="13.7109375" style="247" customWidth="1"/>
    <col min="12804" max="12804" width="12.5703125" style="247" customWidth="1"/>
    <col min="12805" max="12805" width="13.85546875" style="247" customWidth="1"/>
    <col min="12806" max="12806" width="9.28515625" style="247" customWidth="1"/>
    <col min="12807" max="12807" width="12.140625" style="247" customWidth="1"/>
    <col min="12808" max="12808" width="9.140625" style="247"/>
    <col min="12809" max="12811" width="9.5703125" style="247" customWidth="1"/>
    <col min="12812" max="12812" width="12.28515625" style="247" customWidth="1"/>
    <col min="12813" max="12813" width="11.7109375" style="247" customWidth="1"/>
    <col min="12814" max="13056" width="9.140625" style="247"/>
    <col min="13057" max="13057" width="42.85546875" style="247" customWidth="1"/>
    <col min="13058" max="13058" width="12" style="247" customWidth="1"/>
    <col min="13059" max="13059" width="13.7109375" style="247" customWidth="1"/>
    <col min="13060" max="13060" width="12.5703125" style="247" customWidth="1"/>
    <col min="13061" max="13061" width="13.85546875" style="247" customWidth="1"/>
    <col min="13062" max="13062" width="9.28515625" style="247" customWidth="1"/>
    <col min="13063" max="13063" width="12.140625" style="247" customWidth="1"/>
    <col min="13064" max="13064" width="9.140625" style="247"/>
    <col min="13065" max="13067" width="9.5703125" style="247" customWidth="1"/>
    <col min="13068" max="13068" width="12.28515625" style="247" customWidth="1"/>
    <col min="13069" max="13069" width="11.7109375" style="247" customWidth="1"/>
    <col min="13070" max="13312" width="9.140625" style="247"/>
    <col min="13313" max="13313" width="42.85546875" style="247" customWidth="1"/>
    <col min="13314" max="13314" width="12" style="247" customWidth="1"/>
    <col min="13315" max="13315" width="13.7109375" style="247" customWidth="1"/>
    <col min="13316" max="13316" width="12.5703125" style="247" customWidth="1"/>
    <col min="13317" max="13317" width="13.85546875" style="247" customWidth="1"/>
    <col min="13318" max="13318" width="9.28515625" style="247" customWidth="1"/>
    <col min="13319" max="13319" width="12.140625" style="247" customWidth="1"/>
    <col min="13320" max="13320" width="9.140625" style="247"/>
    <col min="13321" max="13323" width="9.5703125" style="247" customWidth="1"/>
    <col min="13324" max="13324" width="12.28515625" style="247" customWidth="1"/>
    <col min="13325" max="13325" width="11.7109375" style="247" customWidth="1"/>
    <col min="13326" max="13568" width="9.140625" style="247"/>
    <col min="13569" max="13569" width="42.85546875" style="247" customWidth="1"/>
    <col min="13570" max="13570" width="12" style="247" customWidth="1"/>
    <col min="13571" max="13571" width="13.7109375" style="247" customWidth="1"/>
    <col min="13572" max="13572" width="12.5703125" style="247" customWidth="1"/>
    <col min="13573" max="13573" width="13.85546875" style="247" customWidth="1"/>
    <col min="13574" max="13574" width="9.28515625" style="247" customWidth="1"/>
    <col min="13575" max="13575" width="12.140625" style="247" customWidth="1"/>
    <col min="13576" max="13576" width="9.140625" style="247"/>
    <col min="13577" max="13579" width="9.5703125" style="247" customWidth="1"/>
    <col min="13580" max="13580" width="12.28515625" style="247" customWidth="1"/>
    <col min="13581" max="13581" width="11.7109375" style="247" customWidth="1"/>
    <col min="13582" max="13824" width="9.140625" style="247"/>
    <col min="13825" max="13825" width="42.85546875" style="247" customWidth="1"/>
    <col min="13826" max="13826" width="12" style="247" customWidth="1"/>
    <col min="13827" max="13827" width="13.7109375" style="247" customWidth="1"/>
    <col min="13828" max="13828" width="12.5703125" style="247" customWidth="1"/>
    <col min="13829" max="13829" width="13.85546875" style="247" customWidth="1"/>
    <col min="13830" max="13830" width="9.28515625" style="247" customWidth="1"/>
    <col min="13831" max="13831" width="12.140625" style="247" customWidth="1"/>
    <col min="13832" max="13832" width="9.140625" style="247"/>
    <col min="13833" max="13835" width="9.5703125" style="247" customWidth="1"/>
    <col min="13836" max="13836" width="12.28515625" style="247" customWidth="1"/>
    <col min="13837" max="13837" width="11.7109375" style="247" customWidth="1"/>
    <col min="13838" max="14080" width="9.140625" style="247"/>
    <col min="14081" max="14081" width="42.85546875" style="247" customWidth="1"/>
    <col min="14082" max="14082" width="12" style="247" customWidth="1"/>
    <col min="14083" max="14083" width="13.7109375" style="247" customWidth="1"/>
    <col min="14084" max="14084" width="12.5703125" style="247" customWidth="1"/>
    <col min="14085" max="14085" width="13.85546875" style="247" customWidth="1"/>
    <col min="14086" max="14086" width="9.28515625" style="247" customWidth="1"/>
    <col min="14087" max="14087" width="12.140625" style="247" customWidth="1"/>
    <col min="14088" max="14088" width="9.140625" style="247"/>
    <col min="14089" max="14091" width="9.5703125" style="247" customWidth="1"/>
    <col min="14092" max="14092" width="12.28515625" style="247" customWidth="1"/>
    <col min="14093" max="14093" width="11.7109375" style="247" customWidth="1"/>
    <col min="14094" max="14336" width="9.140625" style="247"/>
    <col min="14337" max="14337" width="42.85546875" style="247" customWidth="1"/>
    <col min="14338" max="14338" width="12" style="247" customWidth="1"/>
    <col min="14339" max="14339" width="13.7109375" style="247" customWidth="1"/>
    <col min="14340" max="14340" width="12.5703125" style="247" customWidth="1"/>
    <col min="14341" max="14341" width="13.85546875" style="247" customWidth="1"/>
    <col min="14342" max="14342" width="9.28515625" style="247" customWidth="1"/>
    <col min="14343" max="14343" width="12.140625" style="247" customWidth="1"/>
    <col min="14344" max="14344" width="9.140625" style="247"/>
    <col min="14345" max="14347" width="9.5703125" style="247" customWidth="1"/>
    <col min="14348" max="14348" width="12.28515625" style="247" customWidth="1"/>
    <col min="14349" max="14349" width="11.7109375" style="247" customWidth="1"/>
    <col min="14350" max="14592" width="9.140625" style="247"/>
    <col min="14593" max="14593" width="42.85546875" style="247" customWidth="1"/>
    <col min="14594" max="14594" width="12" style="247" customWidth="1"/>
    <col min="14595" max="14595" width="13.7109375" style="247" customWidth="1"/>
    <col min="14596" max="14596" width="12.5703125" style="247" customWidth="1"/>
    <col min="14597" max="14597" width="13.85546875" style="247" customWidth="1"/>
    <col min="14598" max="14598" width="9.28515625" style="247" customWidth="1"/>
    <col min="14599" max="14599" width="12.140625" style="247" customWidth="1"/>
    <col min="14600" max="14600" width="9.140625" style="247"/>
    <col min="14601" max="14603" width="9.5703125" style="247" customWidth="1"/>
    <col min="14604" max="14604" width="12.28515625" style="247" customWidth="1"/>
    <col min="14605" max="14605" width="11.7109375" style="247" customWidth="1"/>
    <col min="14606" max="14848" width="9.140625" style="247"/>
    <col min="14849" max="14849" width="42.85546875" style="247" customWidth="1"/>
    <col min="14850" max="14850" width="12" style="247" customWidth="1"/>
    <col min="14851" max="14851" width="13.7109375" style="247" customWidth="1"/>
    <col min="14852" max="14852" width="12.5703125" style="247" customWidth="1"/>
    <col min="14853" max="14853" width="13.85546875" style="247" customWidth="1"/>
    <col min="14854" max="14854" width="9.28515625" style="247" customWidth="1"/>
    <col min="14855" max="14855" width="12.140625" style="247" customWidth="1"/>
    <col min="14856" max="14856" width="9.140625" style="247"/>
    <col min="14857" max="14859" width="9.5703125" style="247" customWidth="1"/>
    <col min="14860" max="14860" width="12.28515625" style="247" customWidth="1"/>
    <col min="14861" max="14861" width="11.7109375" style="247" customWidth="1"/>
    <col min="14862" max="15104" width="9.140625" style="247"/>
    <col min="15105" max="15105" width="42.85546875" style="247" customWidth="1"/>
    <col min="15106" max="15106" width="12" style="247" customWidth="1"/>
    <col min="15107" max="15107" width="13.7109375" style="247" customWidth="1"/>
    <col min="15108" max="15108" width="12.5703125" style="247" customWidth="1"/>
    <col min="15109" max="15109" width="13.85546875" style="247" customWidth="1"/>
    <col min="15110" max="15110" width="9.28515625" style="247" customWidth="1"/>
    <col min="15111" max="15111" width="12.140625" style="247" customWidth="1"/>
    <col min="15112" max="15112" width="9.140625" style="247"/>
    <col min="15113" max="15115" width="9.5703125" style="247" customWidth="1"/>
    <col min="15116" max="15116" width="12.28515625" style="247" customWidth="1"/>
    <col min="15117" max="15117" width="11.7109375" style="247" customWidth="1"/>
    <col min="15118" max="15360" width="9.140625" style="247"/>
    <col min="15361" max="15361" width="42.85546875" style="247" customWidth="1"/>
    <col min="15362" max="15362" width="12" style="247" customWidth="1"/>
    <col min="15363" max="15363" width="13.7109375" style="247" customWidth="1"/>
    <col min="15364" max="15364" width="12.5703125" style="247" customWidth="1"/>
    <col min="15365" max="15365" width="13.85546875" style="247" customWidth="1"/>
    <col min="15366" max="15366" width="9.28515625" style="247" customWidth="1"/>
    <col min="15367" max="15367" width="12.140625" style="247" customWidth="1"/>
    <col min="15368" max="15368" width="9.140625" style="247"/>
    <col min="15369" max="15371" width="9.5703125" style="247" customWidth="1"/>
    <col min="15372" max="15372" width="12.28515625" style="247" customWidth="1"/>
    <col min="15373" max="15373" width="11.7109375" style="247" customWidth="1"/>
    <col min="15374" max="15616" width="9.140625" style="247"/>
    <col min="15617" max="15617" width="42.85546875" style="247" customWidth="1"/>
    <col min="15618" max="15618" width="12" style="247" customWidth="1"/>
    <col min="15619" max="15619" width="13.7109375" style="247" customWidth="1"/>
    <col min="15620" max="15620" width="12.5703125" style="247" customWidth="1"/>
    <col min="15621" max="15621" width="13.85546875" style="247" customWidth="1"/>
    <col min="15622" max="15622" width="9.28515625" style="247" customWidth="1"/>
    <col min="15623" max="15623" width="12.140625" style="247" customWidth="1"/>
    <col min="15624" max="15624" width="9.140625" style="247"/>
    <col min="15625" max="15627" width="9.5703125" style="247" customWidth="1"/>
    <col min="15628" max="15628" width="12.28515625" style="247" customWidth="1"/>
    <col min="15629" max="15629" width="11.7109375" style="247" customWidth="1"/>
    <col min="15630" max="15872" width="9.140625" style="247"/>
    <col min="15873" max="15873" width="42.85546875" style="247" customWidth="1"/>
    <col min="15874" max="15874" width="12" style="247" customWidth="1"/>
    <col min="15875" max="15875" width="13.7109375" style="247" customWidth="1"/>
    <col min="15876" max="15876" width="12.5703125" style="247" customWidth="1"/>
    <col min="15877" max="15877" width="13.85546875" style="247" customWidth="1"/>
    <col min="15878" max="15878" width="9.28515625" style="247" customWidth="1"/>
    <col min="15879" max="15879" width="12.140625" style="247" customWidth="1"/>
    <col min="15880" max="15880" width="9.140625" style="247"/>
    <col min="15881" max="15883" width="9.5703125" style="247" customWidth="1"/>
    <col min="15884" max="15884" width="12.28515625" style="247" customWidth="1"/>
    <col min="15885" max="15885" width="11.7109375" style="247" customWidth="1"/>
    <col min="15886" max="16128" width="9.140625" style="247"/>
    <col min="16129" max="16129" width="42.85546875" style="247" customWidth="1"/>
    <col min="16130" max="16130" width="12" style="247" customWidth="1"/>
    <col min="16131" max="16131" width="13.7109375" style="247" customWidth="1"/>
    <col min="16132" max="16132" width="12.5703125" style="247" customWidth="1"/>
    <col min="16133" max="16133" width="13.85546875" style="247" customWidth="1"/>
    <col min="16134" max="16134" width="9.28515625" style="247" customWidth="1"/>
    <col min="16135" max="16135" width="12.140625" style="247" customWidth="1"/>
    <col min="16136" max="16136" width="9.140625" style="247"/>
    <col min="16137" max="16139" width="9.5703125" style="247" customWidth="1"/>
    <col min="16140" max="16140" width="12.28515625" style="247" customWidth="1"/>
    <col min="16141" max="16141" width="11.7109375" style="247" customWidth="1"/>
    <col min="16142" max="16384" width="9.140625" style="247"/>
  </cols>
  <sheetData>
    <row r="1" spans="1:12" x14ac:dyDescent="0.2">
      <c r="A1" s="326" t="s">
        <v>707</v>
      </c>
      <c r="B1" s="326"/>
      <c r="C1" s="326"/>
      <c r="D1" s="326"/>
      <c r="E1" s="304" t="s">
        <v>708</v>
      </c>
    </row>
    <row r="2" spans="1:12" ht="10.5" customHeight="1" x14ac:dyDescent="0.2">
      <c r="A2" s="679" t="s">
        <v>376</v>
      </c>
      <c r="B2" s="679"/>
      <c r="C2" s="679"/>
      <c r="D2" s="679"/>
      <c r="E2" s="679"/>
      <c r="F2" s="248"/>
      <c r="G2" s="248"/>
      <c r="H2" s="248"/>
      <c r="L2" s="264"/>
    </row>
    <row r="3" spans="1:12" x14ac:dyDescent="0.2">
      <c r="A3" s="589" t="s">
        <v>609</v>
      </c>
      <c r="B3" s="589"/>
      <c r="C3" s="589"/>
      <c r="D3" s="589"/>
      <c r="E3" s="589"/>
    </row>
    <row r="4" spans="1:12" x14ac:dyDescent="0.2">
      <c r="E4" s="307" t="s">
        <v>7</v>
      </c>
    </row>
    <row r="5" spans="1:12" ht="14.25" customHeight="1" x14ac:dyDescent="0.2">
      <c r="A5" s="588" t="s">
        <v>49</v>
      </c>
      <c r="B5" s="592" t="s">
        <v>610</v>
      </c>
      <c r="C5" s="593"/>
      <c r="D5" s="594"/>
      <c r="E5" s="595" t="s">
        <v>611</v>
      </c>
    </row>
    <row r="6" spans="1:12" ht="18.75" customHeight="1" x14ac:dyDescent="0.2">
      <c r="A6" s="588"/>
      <c r="B6" s="305">
        <v>910121</v>
      </c>
      <c r="C6" s="317">
        <v>910122</v>
      </c>
      <c r="D6" s="317">
        <v>910123</v>
      </c>
      <c r="E6" s="597"/>
    </row>
    <row r="7" spans="1:12" ht="13.5" customHeight="1" x14ac:dyDescent="0.2">
      <c r="A7" s="252" t="s">
        <v>207</v>
      </c>
      <c r="B7" s="90">
        <f>B8+B9+B10</f>
        <v>4360</v>
      </c>
      <c r="C7" s="90">
        <f>C8+C9+C10</f>
        <v>1706</v>
      </c>
      <c r="D7" s="90">
        <f>D8+D9+D10</f>
        <v>8938</v>
      </c>
      <c r="E7" s="90">
        <f>B7+C7+D7</f>
        <v>15004</v>
      </c>
    </row>
    <row r="8" spans="1:12" ht="13.5" customHeight="1" x14ac:dyDescent="0.2">
      <c r="A8" s="308" t="s">
        <v>137</v>
      </c>
      <c r="B8" s="91">
        <v>2329</v>
      </c>
      <c r="C8" s="91">
        <v>1356</v>
      </c>
      <c r="D8" s="91">
        <f>3507+480</f>
        <v>3987</v>
      </c>
      <c r="E8" s="90">
        <f t="shared" ref="E8:E50" si="0">B8+C8+D8</f>
        <v>7672</v>
      </c>
    </row>
    <row r="9" spans="1:12" ht="13.5" customHeight="1" x14ac:dyDescent="0.2">
      <c r="A9" s="315" t="s">
        <v>144</v>
      </c>
      <c r="B9" s="91">
        <v>608</v>
      </c>
      <c r="C9" s="91">
        <v>350</v>
      </c>
      <c r="D9" s="91">
        <v>1044</v>
      </c>
      <c r="E9" s="90">
        <f t="shared" si="0"/>
        <v>2002</v>
      </c>
    </row>
    <row r="10" spans="1:12" x14ac:dyDescent="0.2">
      <c r="A10" s="308" t="s">
        <v>138</v>
      </c>
      <c r="B10" s="91">
        <v>1423</v>
      </c>
      <c r="C10" s="91">
        <v>0</v>
      </c>
      <c r="D10" s="91">
        <f>500+3024+383</f>
        <v>3907</v>
      </c>
      <c r="E10" s="90">
        <f t="shared" si="0"/>
        <v>5330</v>
      </c>
    </row>
    <row r="11" spans="1:12" ht="13.5" customHeight="1" x14ac:dyDescent="0.2">
      <c r="A11" s="253" t="s">
        <v>139</v>
      </c>
      <c r="B11" s="91"/>
      <c r="C11" s="91"/>
      <c r="D11" s="91"/>
      <c r="E11" s="90">
        <f t="shared" si="0"/>
        <v>0</v>
      </c>
    </row>
    <row r="12" spans="1:12" ht="13.5" customHeight="1" x14ac:dyDescent="0.2">
      <c r="A12" s="308" t="s">
        <v>160</v>
      </c>
      <c r="B12" s="91"/>
      <c r="C12" s="91"/>
      <c r="D12" s="91"/>
      <c r="E12" s="90">
        <f t="shared" si="0"/>
        <v>0</v>
      </c>
    </row>
    <row r="13" spans="1:12" ht="13.5" customHeight="1" x14ac:dyDescent="0.2">
      <c r="A13" s="308" t="s">
        <v>161</v>
      </c>
      <c r="B13" s="91"/>
      <c r="C13" s="91"/>
      <c r="D13" s="91"/>
      <c r="E13" s="90">
        <f t="shared" si="0"/>
        <v>0</v>
      </c>
    </row>
    <row r="14" spans="1:12" ht="13.5" customHeight="1" x14ac:dyDescent="0.2">
      <c r="A14" s="254" t="s">
        <v>154</v>
      </c>
      <c r="B14" s="92"/>
      <c r="C14" s="91"/>
      <c r="D14" s="91"/>
      <c r="E14" s="90">
        <f t="shared" si="0"/>
        <v>0</v>
      </c>
    </row>
    <row r="15" spans="1:12" ht="13.5" customHeight="1" x14ac:dyDescent="0.2">
      <c r="A15" s="255" t="s">
        <v>159</v>
      </c>
      <c r="B15" s="93"/>
      <c r="C15" s="91"/>
      <c r="D15" s="91"/>
      <c r="E15" s="90">
        <f t="shared" si="0"/>
        <v>0</v>
      </c>
    </row>
    <row r="16" spans="1:12" ht="15" customHeight="1" x14ac:dyDescent="0.2">
      <c r="A16" s="253" t="s">
        <v>145</v>
      </c>
      <c r="B16" s="93"/>
      <c r="C16" s="91"/>
      <c r="D16" s="91"/>
      <c r="E16" s="90">
        <f t="shared" si="0"/>
        <v>0</v>
      </c>
    </row>
    <row r="17" spans="1:5" ht="15" customHeight="1" x14ac:dyDescent="0.2">
      <c r="A17" s="253" t="s">
        <v>212</v>
      </c>
      <c r="B17" s="93"/>
      <c r="C17" s="91"/>
      <c r="D17" s="91"/>
      <c r="E17" s="90">
        <f t="shared" si="0"/>
        <v>0</v>
      </c>
    </row>
    <row r="18" spans="1:5" ht="15" customHeight="1" x14ac:dyDescent="0.2">
      <c r="A18" s="253" t="s">
        <v>206</v>
      </c>
      <c r="B18" s="93"/>
      <c r="C18" s="91"/>
      <c r="D18" s="91"/>
      <c r="E18" s="90">
        <f t="shared" si="0"/>
        <v>0</v>
      </c>
    </row>
    <row r="19" spans="1:5" ht="15" customHeight="1" x14ac:dyDescent="0.2">
      <c r="A19" s="265"/>
      <c r="B19" s="93"/>
      <c r="C19" s="91"/>
      <c r="D19" s="91"/>
      <c r="E19" s="90">
        <f t="shared" si="0"/>
        <v>0</v>
      </c>
    </row>
    <row r="20" spans="1:5" ht="13.5" customHeight="1" x14ac:dyDescent="0.2">
      <c r="A20" s="250" t="s">
        <v>208</v>
      </c>
      <c r="B20" s="94"/>
      <c r="C20" s="94"/>
      <c r="D20" s="94"/>
      <c r="E20" s="90">
        <f t="shared" si="0"/>
        <v>0</v>
      </c>
    </row>
    <row r="21" spans="1:5" ht="13.5" customHeight="1" x14ac:dyDescent="0.2">
      <c r="A21" s="308" t="s">
        <v>146</v>
      </c>
      <c r="B21" s="91"/>
      <c r="C21" s="91"/>
      <c r="D21" s="91"/>
      <c r="E21" s="90">
        <f t="shared" si="0"/>
        <v>0</v>
      </c>
    </row>
    <row r="22" spans="1:5" ht="15.75" customHeight="1" x14ac:dyDescent="0.2">
      <c r="A22" s="308" t="s">
        <v>147</v>
      </c>
      <c r="B22" s="91"/>
      <c r="C22" s="91"/>
      <c r="D22" s="91"/>
      <c r="E22" s="90">
        <f t="shared" si="0"/>
        <v>0</v>
      </c>
    </row>
    <row r="23" spans="1:5" ht="13.5" customHeight="1" x14ac:dyDescent="0.2">
      <c r="A23" s="308" t="s">
        <v>162</v>
      </c>
      <c r="B23" s="91"/>
      <c r="C23" s="91"/>
      <c r="D23" s="91"/>
      <c r="E23" s="90">
        <f t="shared" si="0"/>
        <v>0</v>
      </c>
    </row>
    <row r="24" spans="1:5" ht="13.5" customHeight="1" x14ac:dyDescent="0.2">
      <c r="A24" s="308" t="s">
        <v>149</v>
      </c>
      <c r="B24" s="91"/>
      <c r="C24" s="91"/>
      <c r="D24" s="91"/>
      <c r="E24" s="90">
        <f t="shared" si="0"/>
        <v>0</v>
      </c>
    </row>
    <row r="25" spans="1:5" ht="13.5" customHeight="1" x14ac:dyDescent="0.2">
      <c r="A25" s="254" t="s">
        <v>141</v>
      </c>
      <c r="B25" s="93"/>
      <c r="C25" s="91"/>
      <c r="D25" s="91"/>
      <c r="E25" s="90">
        <f t="shared" si="0"/>
        <v>0</v>
      </c>
    </row>
    <row r="26" spans="1:5" ht="13.5" customHeight="1" x14ac:dyDescent="0.2">
      <c r="A26" s="315" t="s">
        <v>150</v>
      </c>
      <c r="B26" s="93"/>
      <c r="C26" s="91"/>
      <c r="D26" s="91"/>
      <c r="E26" s="90">
        <f t="shared" si="0"/>
        <v>0</v>
      </c>
    </row>
    <row r="27" spans="1:5" ht="13.5" customHeight="1" x14ac:dyDescent="0.2">
      <c r="A27" s="254" t="s">
        <v>151</v>
      </c>
      <c r="B27" s="93"/>
      <c r="C27" s="91"/>
      <c r="D27" s="91"/>
      <c r="E27" s="90">
        <f t="shared" si="0"/>
        <v>0</v>
      </c>
    </row>
    <row r="28" spans="1:5" ht="13.5" customHeight="1" x14ac:dyDescent="0.2">
      <c r="A28" s="257"/>
      <c r="B28" s="93"/>
      <c r="C28" s="91"/>
      <c r="D28" s="91"/>
      <c r="E28" s="90">
        <f t="shared" si="0"/>
        <v>0</v>
      </c>
    </row>
    <row r="29" spans="1:5" ht="13.5" customHeight="1" x14ac:dyDescent="0.2">
      <c r="A29" s="258" t="s">
        <v>196</v>
      </c>
      <c r="B29" s="94"/>
      <c r="C29" s="94"/>
      <c r="D29" s="94"/>
      <c r="E29" s="90">
        <f t="shared" si="0"/>
        <v>0</v>
      </c>
    </row>
    <row r="30" spans="1:5" ht="13.5" customHeight="1" x14ac:dyDescent="0.2">
      <c r="A30" s="256" t="s">
        <v>142</v>
      </c>
      <c r="B30" s="91"/>
      <c r="C30" s="91"/>
      <c r="D30" s="91"/>
      <c r="E30" s="90">
        <f t="shared" si="0"/>
        <v>0</v>
      </c>
    </row>
    <row r="31" spans="1:5" ht="13.5" customHeight="1" x14ac:dyDescent="0.2">
      <c r="A31" s="256" t="s">
        <v>143</v>
      </c>
      <c r="B31" s="91"/>
      <c r="C31" s="91"/>
      <c r="D31" s="91"/>
      <c r="E31" s="90">
        <f t="shared" si="0"/>
        <v>0</v>
      </c>
    </row>
    <row r="32" spans="1:5" x14ac:dyDescent="0.2">
      <c r="A32" s="259"/>
      <c r="B32" s="91"/>
      <c r="C32" s="91"/>
      <c r="D32" s="91"/>
      <c r="E32" s="90">
        <f t="shared" si="0"/>
        <v>0</v>
      </c>
    </row>
    <row r="33" spans="1:5" x14ac:dyDescent="0.2">
      <c r="A33" s="250" t="s">
        <v>209</v>
      </c>
      <c r="B33" s="542"/>
      <c r="C33" s="542"/>
      <c r="D33" s="542"/>
      <c r="E33" s="90">
        <f t="shared" si="0"/>
        <v>0</v>
      </c>
    </row>
    <row r="34" spans="1:5" x14ac:dyDescent="0.2">
      <c r="A34" s="318" t="s">
        <v>165</v>
      </c>
      <c r="B34" s="91"/>
      <c r="C34" s="91"/>
      <c r="D34" s="91"/>
      <c r="E34" s="90">
        <f t="shared" si="0"/>
        <v>0</v>
      </c>
    </row>
    <row r="35" spans="1:5" x14ac:dyDescent="0.2">
      <c r="A35" s="318" t="s">
        <v>166</v>
      </c>
      <c r="B35" s="94"/>
      <c r="C35" s="91"/>
      <c r="D35" s="91"/>
      <c r="E35" s="90">
        <f t="shared" si="0"/>
        <v>0</v>
      </c>
    </row>
    <row r="36" spans="1:5" x14ac:dyDescent="0.2">
      <c r="A36" s="320"/>
      <c r="B36" s="95"/>
      <c r="C36" s="551"/>
      <c r="D36" s="551"/>
      <c r="E36" s="90">
        <f t="shared" si="0"/>
        <v>0</v>
      </c>
    </row>
    <row r="37" spans="1:5" x14ac:dyDescent="0.2">
      <c r="A37" s="251" t="s">
        <v>211</v>
      </c>
      <c r="B37" s="96">
        <f>B7+B20+B29+B33</f>
        <v>4360</v>
      </c>
      <c r="C37" s="96">
        <f>C7+C20+C29+C33</f>
        <v>1706</v>
      </c>
      <c r="D37" s="96">
        <f>D7+D20+D29+D33</f>
        <v>8938</v>
      </c>
      <c r="E37" s="90">
        <f t="shared" si="0"/>
        <v>15004</v>
      </c>
    </row>
    <row r="38" spans="1:5" ht="14.25" customHeight="1" x14ac:dyDescent="0.2">
      <c r="A38" s="249"/>
      <c r="B38" s="96"/>
      <c r="C38" s="91"/>
      <c r="D38" s="91"/>
      <c r="E38" s="90">
        <f t="shared" si="0"/>
        <v>0</v>
      </c>
    </row>
    <row r="39" spans="1:5" ht="13.5" customHeight="1" x14ac:dyDescent="0.2">
      <c r="A39" s="251" t="s">
        <v>213</v>
      </c>
      <c r="B39" s="96"/>
      <c r="C39" s="96"/>
      <c r="D39" s="96"/>
      <c r="E39" s="90">
        <f t="shared" si="0"/>
        <v>0</v>
      </c>
    </row>
    <row r="40" spans="1:5" ht="13.5" customHeight="1" x14ac:dyDescent="0.2">
      <c r="A40" s="249" t="s">
        <v>250</v>
      </c>
      <c r="B40" s="96"/>
      <c r="C40" s="91"/>
      <c r="D40" s="91"/>
      <c r="E40" s="90">
        <f t="shared" si="0"/>
        <v>0</v>
      </c>
    </row>
    <row r="41" spans="1:5" ht="13.5" customHeight="1" x14ac:dyDescent="0.2">
      <c r="A41" s="249" t="s">
        <v>242</v>
      </c>
      <c r="B41" s="96"/>
      <c r="C41" s="91"/>
      <c r="D41" s="91"/>
      <c r="E41" s="90">
        <f t="shared" si="0"/>
        <v>0</v>
      </c>
    </row>
    <row r="42" spans="1:5" ht="13.5" customHeight="1" x14ac:dyDescent="0.2">
      <c r="A42" s="249" t="s">
        <v>243</v>
      </c>
      <c r="B42" s="96"/>
      <c r="C42" s="91"/>
      <c r="D42" s="91"/>
      <c r="E42" s="90">
        <f t="shared" si="0"/>
        <v>0</v>
      </c>
    </row>
    <row r="43" spans="1:5" ht="13.5" customHeight="1" x14ac:dyDescent="0.2">
      <c r="A43" s="318" t="s">
        <v>222</v>
      </c>
      <c r="B43" s="94"/>
      <c r="C43" s="91"/>
      <c r="D43" s="91"/>
      <c r="E43" s="90">
        <f t="shared" si="0"/>
        <v>0</v>
      </c>
    </row>
    <row r="44" spans="1:5" ht="13.5" customHeight="1" x14ac:dyDescent="0.2">
      <c r="A44" s="260" t="s">
        <v>249</v>
      </c>
      <c r="B44" s="97"/>
      <c r="C44" s="91"/>
      <c r="D44" s="91"/>
      <c r="E44" s="90">
        <f t="shared" si="0"/>
        <v>0</v>
      </c>
    </row>
    <row r="45" spans="1:5" ht="13.5" customHeight="1" x14ac:dyDescent="0.2">
      <c r="A45" s="260" t="s">
        <v>63</v>
      </c>
      <c r="B45" s="93"/>
      <c r="C45" s="91"/>
      <c r="D45" s="91"/>
      <c r="E45" s="90">
        <f t="shared" si="0"/>
        <v>0</v>
      </c>
    </row>
    <row r="46" spans="1:5" ht="13.5" customHeight="1" x14ac:dyDescent="0.2">
      <c r="A46" s="318" t="s">
        <v>244</v>
      </c>
      <c r="B46" s="91"/>
      <c r="C46" s="91"/>
      <c r="D46" s="91"/>
      <c r="E46" s="90">
        <f t="shared" si="0"/>
        <v>0</v>
      </c>
    </row>
    <row r="47" spans="1:5" ht="13.5" customHeight="1" x14ac:dyDescent="0.2">
      <c r="A47" s="318" t="s">
        <v>245</v>
      </c>
      <c r="B47" s="91"/>
      <c r="C47" s="91"/>
      <c r="D47" s="91"/>
      <c r="E47" s="90">
        <f t="shared" si="0"/>
        <v>0</v>
      </c>
    </row>
    <row r="48" spans="1:5" ht="13.5" customHeight="1" x14ac:dyDescent="0.2">
      <c r="A48" s="318" t="s">
        <v>64</v>
      </c>
      <c r="B48" s="91"/>
      <c r="C48" s="91"/>
      <c r="D48" s="91"/>
      <c r="E48" s="90">
        <f t="shared" si="0"/>
        <v>0</v>
      </c>
    </row>
    <row r="49" spans="1:5" x14ac:dyDescent="0.2">
      <c r="A49" s="318" t="s">
        <v>246</v>
      </c>
      <c r="B49" s="91"/>
      <c r="C49" s="91"/>
      <c r="D49" s="91"/>
      <c r="E49" s="90">
        <f t="shared" si="0"/>
        <v>0</v>
      </c>
    </row>
    <row r="50" spans="1:5" ht="13.5" customHeight="1" x14ac:dyDescent="0.2">
      <c r="A50" s="318" t="s">
        <v>247</v>
      </c>
      <c r="B50" s="91"/>
      <c r="C50" s="91"/>
      <c r="D50" s="91"/>
      <c r="E50" s="90">
        <f t="shared" si="0"/>
        <v>0</v>
      </c>
    </row>
    <row r="51" spans="1:5" ht="13.5" customHeight="1" x14ac:dyDescent="0.2">
      <c r="A51" s="261" t="s">
        <v>214</v>
      </c>
      <c r="B51" s="96">
        <f>B37+B39</f>
        <v>4360</v>
      </c>
      <c r="C51" s="96">
        <f>C37+C39</f>
        <v>1706</v>
      </c>
      <c r="D51" s="96">
        <f>D37+D39</f>
        <v>8938</v>
      </c>
      <c r="E51" s="96">
        <f>E37+E39</f>
        <v>15004</v>
      </c>
    </row>
  </sheetData>
  <mergeCells count="5">
    <mergeCell ref="E5:E6"/>
    <mergeCell ref="A3:E3"/>
    <mergeCell ref="A5:A6"/>
    <mergeCell ref="B5:D5"/>
    <mergeCell ref="A2:E2"/>
  </mergeCells>
  <pageMargins left="0.25" right="0.25" top="0.75" bottom="0.75" header="0.3" footer="0.3"/>
  <pageSetup paperSize="9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opLeftCell="A28" zoomScaleNormal="100" workbookViewId="0">
      <selection activeCell="E33" sqref="E33"/>
    </sheetView>
  </sheetViews>
  <sheetFormatPr defaultRowHeight="12.75" x14ac:dyDescent="0.2"/>
  <cols>
    <col min="1" max="1" width="38.7109375" customWidth="1"/>
    <col min="2" max="2" width="13.140625" customWidth="1"/>
    <col min="3" max="3" width="13.5703125" customWidth="1"/>
    <col min="4" max="4" width="12" customWidth="1"/>
    <col min="5" max="5" width="14" customWidth="1"/>
    <col min="6" max="6" width="25" customWidth="1"/>
    <col min="7" max="7" width="16.28515625" customWidth="1"/>
  </cols>
  <sheetData>
    <row r="1" spans="1:5" ht="15" customHeight="1" x14ac:dyDescent="0.2">
      <c r="A1" s="599" t="s">
        <v>645</v>
      </c>
      <c r="B1" s="599"/>
      <c r="C1" s="599"/>
      <c r="D1" s="599"/>
      <c r="E1" s="599"/>
    </row>
    <row r="2" spans="1:5" x14ac:dyDescent="0.2">
      <c r="A2" s="63" t="s">
        <v>168</v>
      </c>
      <c r="B2" s="63"/>
      <c r="C2" s="63"/>
      <c r="D2" s="63"/>
      <c r="E2" s="63"/>
    </row>
    <row r="3" spans="1:5" ht="13.5" customHeight="1" x14ac:dyDescent="0.2">
      <c r="A3" s="61"/>
      <c r="B3" s="61"/>
      <c r="C3" s="220"/>
      <c r="D3" s="220"/>
      <c r="E3" s="220" t="s">
        <v>3</v>
      </c>
    </row>
    <row r="4" spans="1:5" ht="31.5" customHeight="1" x14ac:dyDescent="0.2">
      <c r="A4" s="218" t="s">
        <v>12</v>
      </c>
      <c r="B4" s="218" t="s">
        <v>10</v>
      </c>
      <c r="C4" s="219" t="s">
        <v>113</v>
      </c>
      <c r="D4" s="219" t="s">
        <v>84</v>
      </c>
      <c r="E4" s="218" t="s">
        <v>74</v>
      </c>
    </row>
    <row r="5" spans="1:5" x14ac:dyDescent="0.2">
      <c r="A5" s="225" t="s">
        <v>593</v>
      </c>
      <c r="B5" s="191">
        <v>1351273</v>
      </c>
      <c r="C5" s="191"/>
      <c r="D5" s="191"/>
      <c r="E5" s="192">
        <f>SUM(B5:D5)</f>
        <v>1351273</v>
      </c>
    </row>
    <row r="6" spans="1:5" x14ac:dyDescent="0.2">
      <c r="A6" s="225" t="s">
        <v>594</v>
      </c>
      <c r="B6" s="191">
        <v>75631</v>
      </c>
      <c r="C6" s="191"/>
      <c r="D6" s="191"/>
      <c r="E6" s="192">
        <f>SUM(B6:D6)</f>
        <v>75631</v>
      </c>
    </row>
    <row r="7" spans="1:5" x14ac:dyDescent="0.2">
      <c r="A7" s="225" t="s">
        <v>595</v>
      </c>
      <c r="B7" s="191">
        <v>486803</v>
      </c>
      <c r="C7" s="191"/>
      <c r="D7" s="191"/>
      <c r="E7" s="192">
        <f>SUM(B7:D7)</f>
        <v>486803</v>
      </c>
    </row>
    <row r="8" spans="1:5" x14ac:dyDescent="0.2">
      <c r="A8" s="34" t="s">
        <v>68</v>
      </c>
      <c r="B8" s="192">
        <f>SUM(B5:B7)</f>
        <v>1913707</v>
      </c>
      <c r="C8" s="192">
        <f t="shared" ref="C8:D8" si="0">SUM(C5:C6)</f>
        <v>0</v>
      </c>
      <c r="D8" s="192">
        <f t="shared" si="0"/>
        <v>0</v>
      </c>
      <c r="E8" s="192">
        <f>SUM(B8:D8)</f>
        <v>1913707</v>
      </c>
    </row>
    <row r="9" spans="1:5" x14ac:dyDescent="0.2">
      <c r="A9" s="61"/>
      <c r="B9" s="61"/>
      <c r="C9" s="61"/>
      <c r="D9" s="61"/>
      <c r="E9" s="61"/>
    </row>
    <row r="10" spans="1:5" x14ac:dyDescent="0.2">
      <c r="A10" s="599" t="s">
        <v>646</v>
      </c>
      <c r="B10" s="599"/>
      <c r="C10" s="599"/>
      <c r="D10" s="599"/>
      <c r="E10" s="599"/>
    </row>
    <row r="11" spans="1:5" ht="15.75" customHeight="1" x14ac:dyDescent="0.2">
      <c r="A11" s="680" t="s">
        <v>169</v>
      </c>
      <c r="B11" s="680"/>
      <c r="C11" s="680"/>
      <c r="D11" s="680"/>
      <c r="E11" s="680"/>
    </row>
    <row r="12" spans="1:5" x14ac:dyDescent="0.2">
      <c r="A12" s="646" t="s">
        <v>3</v>
      </c>
      <c r="B12" s="646"/>
      <c r="C12" s="646"/>
      <c r="D12" s="646"/>
      <c r="E12" s="646"/>
    </row>
    <row r="13" spans="1:5" ht="22.5" x14ac:dyDescent="0.2">
      <c r="A13" s="218" t="s">
        <v>12</v>
      </c>
      <c r="B13" s="218" t="s">
        <v>10</v>
      </c>
      <c r="C13" s="219" t="s">
        <v>113</v>
      </c>
      <c r="D13" s="219" t="s">
        <v>84</v>
      </c>
      <c r="E13" s="218" t="s">
        <v>74</v>
      </c>
    </row>
    <row r="14" spans="1:5" x14ac:dyDescent="0.2">
      <c r="A14" s="225" t="s">
        <v>678</v>
      </c>
      <c r="B14" s="191">
        <v>50000</v>
      </c>
      <c r="C14" s="191"/>
      <c r="D14" s="191"/>
      <c r="E14" s="191">
        <f>SUM(B14:D14)</f>
        <v>50000</v>
      </c>
    </row>
    <row r="15" spans="1:5" x14ac:dyDescent="0.2">
      <c r="A15" s="34" t="s">
        <v>68</v>
      </c>
      <c r="B15" s="192">
        <f>SUM(B14)</f>
        <v>50000</v>
      </c>
      <c r="C15" s="192">
        <f t="shared" ref="C15:D15" si="1">SUM(C14)</f>
        <v>0</v>
      </c>
      <c r="D15" s="192">
        <f t="shared" si="1"/>
        <v>0</v>
      </c>
      <c r="E15" s="192">
        <f>SUM(B15:D15)</f>
        <v>50000</v>
      </c>
    </row>
    <row r="16" spans="1:5" x14ac:dyDescent="0.2">
      <c r="A16" s="64"/>
      <c r="B16" s="64"/>
      <c r="C16" s="65"/>
      <c r="D16" s="65"/>
      <c r="E16" s="65"/>
    </row>
    <row r="17" spans="1:5" x14ac:dyDescent="0.2">
      <c r="A17" s="599" t="s">
        <v>647</v>
      </c>
      <c r="B17" s="599"/>
      <c r="C17" s="599"/>
      <c r="D17" s="599"/>
      <c r="E17" s="599"/>
    </row>
    <row r="18" spans="1:5" ht="13.5" customHeight="1" x14ac:dyDescent="0.2">
      <c r="A18" s="680" t="s">
        <v>170</v>
      </c>
      <c r="B18" s="680"/>
      <c r="C18" s="680"/>
      <c r="D18" s="680"/>
      <c r="E18" s="680"/>
    </row>
    <row r="19" spans="1:5" x14ac:dyDescent="0.2">
      <c r="A19" s="646" t="s">
        <v>3</v>
      </c>
      <c r="B19" s="646"/>
      <c r="C19" s="646"/>
      <c r="D19" s="646"/>
      <c r="E19" s="646"/>
    </row>
    <row r="20" spans="1:5" ht="31.5" customHeight="1" x14ac:dyDescent="0.2">
      <c r="A20" s="218" t="s">
        <v>12</v>
      </c>
      <c r="B20" s="218" t="s">
        <v>10</v>
      </c>
      <c r="C20" s="219" t="s">
        <v>113</v>
      </c>
      <c r="D20" s="219" t="s">
        <v>84</v>
      </c>
      <c r="E20" s="218" t="s">
        <v>74</v>
      </c>
    </row>
    <row r="21" spans="1:5" x14ac:dyDescent="0.2">
      <c r="A21" s="225" t="s">
        <v>596</v>
      </c>
      <c r="B21" s="191">
        <v>2000</v>
      </c>
      <c r="C21" s="191"/>
      <c r="D21" s="191"/>
      <c r="E21" s="245">
        <f>SUM(B21:D21)</f>
        <v>2000</v>
      </c>
    </row>
    <row r="22" spans="1:5" s="247" customFormat="1" x14ac:dyDescent="0.2">
      <c r="A22" s="536" t="s">
        <v>986</v>
      </c>
      <c r="B22" s="191">
        <v>12800</v>
      </c>
      <c r="C22" s="191"/>
      <c r="D22" s="191"/>
      <c r="E22" s="245">
        <f>SUM(B22:D22)</f>
        <v>12800</v>
      </c>
    </row>
    <row r="23" spans="1:5" x14ac:dyDescent="0.2">
      <c r="A23" s="225" t="s">
        <v>597</v>
      </c>
      <c r="B23" s="191">
        <v>3560</v>
      </c>
      <c r="C23" s="191"/>
      <c r="D23" s="191"/>
      <c r="E23" s="245">
        <f t="shared" ref="E23:E31" si="2">SUM(B23:D23)</f>
        <v>3560</v>
      </c>
    </row>
    <row r="24" spans="1:5" x14ac:dyDescent="0.2">
      <c r="A24" s="225" t="s">
        <v>598</v>
      </c>
      <c r="B24" s="191">
        <v>2500</v>
      </c>
      <c r="C24" s="191"/>
      <c r="D24" s="191"/>
      <c r="E24" s="245">
        <f>SUM(B24:D24)</f>
        <v>2500</v>
      </c>
    </row>
    <row r="25" spans="1:5" x14ac:dyDescent="0.2">
      <c r="A25" s="225" t="s">
        <v>599</v>
      </c>
      <c r="B25" s="191">
        <v>5000</v>
      </c>
      <c r="C25" s="191"/>
      <c r="D25" s="191"/>
      <c r="E25" s="245">
        <f>SUM(B25:D25)</f>
        <v>5000</v>
      </c>
    </row>
    <row r="26" spans="1:5" x14ac:dyDescent="0.2">
      <c r="A26" s="225" t="s">
        <v>600</v>
      </c>
      <c r="B26" s="191">
        <v>300</v>
      </c>
      <c r="C26" s="191"/>
      <c r="D26" s="191"/>
      <c r="E26" s="245">
        <f t="shared" si="2"/>
        <v>300</v>
      </c>
    </row>
    <row r="27" spans="1:5" x14ac:dyDescent="0.2">
      <c r="A27" s="225" t="s">
        <v>601</v>
      </c>
      <c r="B27" s="191">
        <v>200</v>
      </c>
      <c r="C27" s="191"/>
      <c r="D27" s="191"/>
      <c r="E27" s="245">
        <f t="shared" si="2"/>
        <v>200</v>
      </c>
    </row>
    <row r="28" spans="1:5" x14ac:dyDescent="0.2">
      <c r="A28" s="225" t="s">
        <v>602</v>
      </c>
      <c r="B28" s="191">
        <v>1500</v>
      </c>
      <c r="C28" s="191"/>
      <c r="D28" s="191"/>
      <c r="E28" s="245">
        <f t="shared" si="2"/>
        <v>1500</v>
      </c>
    </row>
    <row r="29" spans="1:5" x14ac:dyDescent="0.2">
      <c r="A29" s="71" t="s">
        <v>603</v>
      </c>
      <c r="B29" s="191">
        <v>3500</v>
      </c>
      <c r="C29" s="191"/>
      <c r="D29" s="191"/>
      <c r="E29" s="245">
        <f t="shared" si="2"/>
        <v>3500</v>
      </c>
    </row>
    <row r="30" spans="1:5" x14ac:dyDescent="0.2">
      <c r="A30" s="225" t="s">
        <v>604</v>
      </c>
      <c r="B30" s="191">
        <v>34000</v>
      </c>
      <c r="C30" s="191"/>
      <c r="D30" s="191"/>
      <c r="E30" s="245">
        <f t="shared" si="2"/>
        <v>34000</v>
      </c>
    </row>
    <row r="31" spans="1:5" x14ac:dyDescent="0.2">
      <c r="A31" s="225" t="s">
        <v>605</v>
      </c>
      <c r="B31" s="191">
        <v>10000</v>
      </c>
      <c r="C31" s="191"/>
      <c r="D31" s="191"/>
      <c r="E31" s="245">
        <f t="shared" si="2"/>
        <v>10000</v>
      </c>
    </row>
    <row r="32" spans="1:5" x14ac:dyDescent="0.2">
      <c r="A32" s="225" t="s">
        <v>606</v>
      </c>
      <c r="B32" s="191">
        <v>1000</v>
      </c>
      <c r="C32" s="191"/>
      <c r="D32" s="191"/>
      <c r="E32" s="245">
        <f>SUM(B32:D32)</f>
        <v>1000</v>
      </c>
    </row>
    <row r="33" spans="1:5" x14ac:dyDescent="0.2">
      <c r="A33" s="34" t="s">
        <v>68</v>
      </c>
      <c r="B33" s="192">
        <f>SUM(B21:B32)</f>
        <v>76360</v>
      </c>
      <c r="C33" s="192">
        <f t="shared" ref="C33:D33" si="3">SUM(C21:C31)</f>
        <v>0</v>
      </c>
      <c r="D33" s="192">
        <f t="shared" si="3"/>
        <v>0</v>
      </c>
      <c r="E33" s="192">
        <f>SUM(B33:D33)</f>
        <v>76360</v>
      </c>
    </row>
    <row r="34" spans="1:5" x14ac:dyDescent="0.2">
      <c r="A34" s="61"/>
      <c r="B34" s="61"/>
      <c r="C34" s="61"/>
      <c r="D34" s="61"/>
      <c r="E34" s="61"/>
    </row>
    <row r="35" spans="1:5" x14ac:dyDescent="0.2">
      <c r="A35" s="61"/>
      <c r="B35" s="61"/>
      <c r="C35" s="61"/>
      <c r="D35" s="61"/>
      <c r="E35" s="61"/>
    </row>
    <row r="36" spans="1:5" x14ac:dyDescent="0.2">
      <c r="A36" s="599" t="s">
        <v>648</v>
      </c>
      <c r="B36" s="599"/>
      <c r="C36" s="599"/>
      <c r="D36" s="599"/>
      <c r="E36" s="599"/>
    </row>
    <row r="37" spans="1:5" x14ac:dyDescent="0.2">
      <c r="A37" s="680" t="s">
        <v>171</v>
      </c>
      <c r="B37" s="680"/>
      <c r="C37" s="680"/>
      <c r="D37" s="680"/>
      <c r="E37" s="680"/>
    </row>
    <row r="38" spans="1:5" x14ac:dyDescent="0.2">
      <c r="A38" s="646" t="s">
        <v>3</v>
      </c>
      <c r="B38" s="646"/>
      <c r="C38" s="646"/>
      <c r="D38" s="646"/>
      <c r="E38" s="646"/>
    </row>
    <row r="39" spans="1:5" ht="22.5" x14ac:dyDescent="0.2">
      <c r="A39" s="45" t="s">
        <v>12</v>
      </c>
      <c r="B39" s="218" t="s">
        <v>10</v>
      </c>
      <c r="C39" s="219" t="s">
        <v>113</v>
      </c>
      <c r="D39" s="219" t="s">
        <v>84</v>
      </c>
      <c r="E39" s="218" t="s">
        <v>74</v>
      </c>
    </row>
    <row r="40" spans="1:5" x14ac:dyDescent="0.2">
      <c r="A40" s="225" t="s">
        <v>679</v>
      </c>
      <c r="B40" s="191">
        <v>2000</v>
      </c>
      <c r="C40" s="219"/>
      <c r="D40" s="219"/>
      <c r="E40" s="245">
        <f>SUM(B40:D40)</f>
        <v>2000</v>
      </c>
    </row>
    <row r="41" spans="1:5" x14ac:dyDescent="0.2">
      <c r="A41" s="225" t="s">
        <v>607</v>
      </c>
      <c r="B41" s="191">
        <v>12000</v>
      </c>
      <c r="C41" s="191"/>
      <c r="D41" s="191"/>
      <c r="E41" s="245">
        <f>SUM(B41:D41)</f>
        <v>12000</v>
      </c>
    </row>
    <row r="42" spans="1:5" x14ac:dyDescent="0.2">
      <c r="A42" s="225" t="s">
        <v>608</v>
      </c>
      <c r="B42" s="191">
        <v>33000</v>
      </c>
      <c r="C42" s="191"/>
      <c r="D42" s="191"/>
      <c r="E42" s="191">
        <f>SUM(B42:D42)</f>
        <v>33000</v>
      </c>
    </row>
    <row r="43" spans="1:5" x14ac:dyDescent="0.2">
      <c r="A43" s="34" t="s">
        <v>68</v>
      </c>
      <c r="B43" s="192">
        <f>SUM(B40:B42)</f>
        <v>47000</v>
      </c>
      <c r="C43" s="191">
        <f t="shared" ref="C43:D43" si="4">SUM(C41:C42)</f>
        <v>0</v>
      </c>
      <c r="D43" s="191">
        <f t="shared" si="4"/>
        <v>0</v>
      </c>
      <c r="E43" s="192">
        <f>SUM(B43:D43)</f>
        <v>47000</v>
      </c>
    </row>
    <row r="44" spans="1:5" x14ac:dyDescent="0.2">
      <c r="E44" s="104"/>
    </row>
  </sheetData>
  <mergeCells count="10">
    <mergeCell ref="A1:E1"/>
    <mergeCell ref="A38:E38"/>
    <mergeCell ref="A37:E37"/>
    <mergeCell ref="A12:E12"/>
    <mergeCell ref="A36:E36"/>
    <mergeCell ref="A10:E10"/>
    <mergeCell ref="A11:E11"/>
    <mergeCell ref="A17:E17"/>
    <mergeCell ref="A18:E18"/>
    <mergeCell ref="A19:E19"/>
  </mergeCells>
  <phoneticPr fontId="0" type="noConversion"/>
  <printOptions horizontalCentered="1" verticalCentered="1"/>
  <pageMargins left="0.59055118110236227" right="0.59055118110236227" top="0" bottom="2.3622047244094491" header="0.19685039370078741" footer="0.51181102362204722"/>
  <pageSetup paperSize="9" orientation="portrait" horizontalDpi="300" vertic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topLeftCell="A45" zoomScaleNormal="100" workbookViewId="0">
      <selection activeCell="G44" sqref="G44"/>
    </sheetView>
  </sheetViews>
  <sheetFormatPr defaultRowHeight="12.75" x14ac:dyDescent="0.2"/>
  <cols>
    <col min="1" max="1" width="58" customWidth="1"/>
    <col min="2" max="2" width="21.28515625" customWidth="1"/>
  </cols>
  <sheetData>
    <row r="1" spans="1:2" x14ac:dyDescent="0.2">
      <c r="A1" s="61"/>
      <c r="B1" s="221" t="s">
        <v>14</v>
      </c>
    </row>
    <row r="2" spans="1:2" x14ac:dyDescent="0.2">
      <c r="A2" s="680" t="s">
        <v>173</v>
      </c>
      <c r="B2" s="680"/>
    </row>
    <row r="3" spans="1:2" x14ac:dyDescent="0.2">
      <c r="A3" s="63" t="s">
        <v>561</v>
      </c>
      <c r="B3" s="66"/>
    </row>
    <row r="4" spans="1:2" x14ac:dyDescent="0.2">
      <c r="A4" s="646" t="s">
        <v>15</v>
      </c>
      <c r="B4" s="646"/>
    </row>
    <row r="5" spans="1:2" ht="15" customHeight="1" x14ac:dyDescent="0.2">
      <c r="A5" s="45" t="s">
        <v>16</v>
      </c>
      <c r="B5" s="45" t="s">
        <v>112</v>
      </c>
    </row>
    <row r="6" spans="1:2" ht="15" customHeight="1" x14ac:dyDescent="0.2">
      <c r="A6" s="223" t="s">
        <v>562</v>
      </c>
      <c r="B6" s="191">
        <v>6350</v>
      </c>
    </row>
    <row r="7" spans="1:2" ht="15" customHeight="1" x14ac:dyDescent="0.2">
      <c r="A7" s="223" t="s">
        <v>563</v>
      </c>
      <c r="B7" s="191">
        <v>25900</v>
      </c>
    </row>
    <row r="8" spans="1:2" ht="15" customHeight="1" x14ac:dyDescent="0.2">
      <c r="A8" s="244" t="s">
        <v>564</v>
      </c>
      <c r="B8" s="245">
        <v>12000</v>
      </c>
    </row>
    <row r="9" spans="1:2" ht="15" customHeight="1" x14ac:dyDescent="0.2">
      <c r="A9" s="225" t="s">
        <v>565</v>
      </c>
      <c r="B9" s="191">
        <v>61722</v>
      </c>
    </row>
    <row r="10" spans="1:2" ht="15" customHeight="1" x14ac:dyDescent="0.2">
      <c r="A10" s="225" t="s">
        <v>566</v>
      </c>
      <c r="B10" s="191">
        <v>16510</v>
      </c>
    </row>
    <row r="11" spans="1:2" ht="15" customHeight="1" x14ac:dyDescent="0.2">
      <c r="A11" s="225" t="s">
        <v>567</v>
      </c>
      <c r="B11" s="191">
        <v>10146</v>
      </c>
    </row>
    <row r="12" spans="1:2" ht="15" customHeight="1" x14ac:dyDescent="0.2">
      <c r="A12" s="225" t="s">
        <v>568</v>
      </c>
      <c r="B12" s="191">
        <v>19050</v>
      </c>
    </row>
    <row r="13" spans="1:2" ht="15" customHeight="1" x14ac:dyDescent="0.2">
      <c r="A13" s="225" t="s">
        <v>569</v>
      </c>
      <c r="B13" s="191">
        <v>31750</v>
      </c>
    </row>
    <row r="14" spans="1:2" s="247" customFormat="1" ht="15" customHeight="1" x14ac:dyDescent="0.2">
      <c r="A14" s="534" t="s">
        <v>984</v>
      </c>
      <c r="B14" s="191">
        <v>19050</v>
      </c>
    </row>
    <row r="15" spans="1:2" ht="15" customHeight="1" x14ac:dyDescent="0.2">
      <c r="A15" s="225" t="s">
        <v>570</v>
      </c>
      <c r="B15" s="191">
        <v>3810</v>
      </c>
    </row>
    <row r="16" spans="1:2" ht="15" customHeight="1" x14ac:dyDescent="0.2">
      <c r="A16" s="225" t="s">
        <v>571</v>
      </c>
      <c r="B16" s="191">
        <v>18415</v>
      </c>
    </row>
    <row r="17" spans="1:3" ht="15" customHeight="1" x14ac:dyDescent="0.2">
      <c r="A17" s="225" t="s">
        <v>572</v>
      </c>
      <c r="B17" s="191">
        <v>3250</v>
      </c>
    </row>
    <row r="18" spans="1:3" ht="15" customHeight="1" x14ac:dyDescent="0.2">
      <c r="A18" s="225" t="s">
        <v>573</v>
      </c>
      <c r="B18" s="191">
        <v>9188</v>
      </c>
    </row>
    <row r="19" spans="1:3" ht="15" customHeight="1" x14ac:dyDescent="0.2">
      <c r="A19" s="225" t="s">
        <v>574</v>
      </c>
      <c r="B19" s="191">
        <v>7900</v>
      </c>
    </row>
    <row r="20" spans="1:3" ht="20.25" customHeight="1" x14ac:dyDescent="0.2">
      <c r="A20" s="225" t="s">
        <v>575</v>
      </c>
      <c r="B20" s="191">
        <v>10160</v>
      </c>
      <c r="C20" s="16"/>
    </row>
    <row r="21" spans="1:3" ht="12.75" customHeight="1" x14ac:dyDescent="0.2">
      <c r="A21" s="225" t="s">
        <v>576</v>
      </c>
      <c r="B21" s="191">
        <v>122971</v>
      </c>
    </row>
    <row r="22" spans="1:3" x14ac:dyDescent="0.2">
      <c r="A22" s="225" t="s">
        <v>577</v>
      </c>
      <c r="B22" s="191">
        <v>63500</v>
      </c>
    </row>
    <row r="23" spans="1:3" x14ac:dyDescent="0.2">
      <c r="A23" s="223" t="s">
        <v>578</v>
      </c>
      <c r="B23" s="191">
        <v>1270</v>
      </c>
    </row>
    <row r="24" spans="1:3" x14ac:dyDescent="0.2">
      <c r="A24" s="225" t="s">
        <v>579</v>
      </c>
      <c r="B24" s="191">
        <v>1270</v>
      </c>
    </row>
    <row r="25" spans="1:3" x14ac:dyDescent="0.2">
      <c r="A25" s="225" t="s">
        <v>580</v>
      </c>
      <c r="B25" s="191">
        <v>4300</v>
      </c>
    </row>
    <row r="26" spans="1:3" x14ac:dyDescent="0.2">
      <c r="A26" s="225" t="s">
        <v>581</v>
      </c>
      <c r="B26" s="191">
        <v>635</v>
      </c>
    </row>
    <row r="27" spans="1:3" x14ac:dyDescent="0.2">
      <c r="A27" s="225" t="s">
        <v>582</v>
      </c>
      <c r="B27" s="191">
        <v>1270</v>
      </c>
    </row>
    <row r="28" spans="1:3" x14ac:dyDescent="0.2">
      <c r="A28" s="246" t="s">
        <v>583</v>
      </c>
      <c r="B28" s="191">
        <v>10000</v>
      </c>
    </row>
    <row r="29" spans="1:3" x14ac:dyDescent="0.2">
      <c r="A29" s="225" t="s">
        <v>584</v>
      </c>
      <c r="B29" s="191">
        <v>137892</v>
      </c>
    </row>
    <row r="30" spans="1:3" x14ac:dyDescent="0.2">
      <c r="A30" s="225" t="s">
        <v>585</v>
      </c>
      <c r="B30" s="191">
        <v>68100</v>
      </c>
    </row>
    <row r="31" spans="1:3" x14ac:dyDescent="0.2">
      <c r="A31" s="225" t="s">
        <v>586</v>
      </c>
      <c r="B31" s="191">
        <v>3910</v>
      </c>
    </row>
    <row r="32" spans="1:3" x14ac:dyDescent="0.2">
      <c r="A32" s="225" t="s">
        <v>587</v>
      </c>
      <c r="B32" s="191">
        <v>3810</v>
      </c>
    </row>
    <row r="33" spans="1:2" x14ac:dyDescent="0.2">
      <c r="A33" s="225" t="s">
        <v>588</v>
      </c>
      <c r="B33" s="191">
        <v>35000</v>
      </c>
    </row>
    <row r="34" spans="1:2" x14ac:dyDescent="0.2">
      <c r="A34" s="225" t="s">
        <v>589</v>
      </c>
      <c r="B34" s="191">
        <v>5357</v>
      </c>
    </row>
    <row r="35" spans="1:2" x14ac:dyDescent="0.2">
      <c r="A35" s="225" t="s">
        <v>590</v>
      </c>
      <c r="B35" s="191">
        <v>995</v>
      </c>
    </row>
    <row r="36" spans="1:2" s="247" customFormat="1" x14ac:dyDescent="0.2">
      <c r="A36" s="534" t="s">
        <v>982</v>
      </c>
      <c r="B36" s="191">
        <v>19050</v>
      </c>
    </row>
    <row r="37" spans="1:2" s="247" customFormat="1" x14ac:dyDescent="0.2">
      <c r="A37" s="534" t="s">
        <v>983</v>
      </c>
      <c r="B37" s="191">
        <v>19050</v>
      </c>
    </row>
    <row r="38" spans="1:2" x14ac:dyDescent="0.2">
      <c r="A38" s="67" t="s">
        <v>70</v>
      </c>
      <c r="B38" s="535">
        <f>SUM(B6:B37)</f>
        <v>753581</v>
      </c>
    </row>
    <row r="39" spans="1:2" x14ac:dyDescent="0.2">
      <c r="A39" s="61"/>
      <c r="B39" s="61"/>
    </row>
    <row r="40" spans="1:2" x14ac:dyDescent="0.2">
      <c r="A40" s="599" t="s">
        <v>17</v>
      </c>
      <c r="B40" s="599"/>
    </row>
    <row r="41" spans="1:2" x14ac:dyDescent="0.2">
      <c r="A41" s="680" t="s">
        <v>174</v>
      </c>
      <c r="B41" s="680"/>
    </row>
    <row r="42" spans="1:2" x14ac:dyDescent="0.2">
      <c r="A42" s="224"/>
      <c r="B42" s="68"/>
    </row>
    <row r="43" spans="1:2" x14ac:dyDescent="0.2">
      <c r="A43" s="619" t="s">
        <v>15</v>
      </c>
      <c r="B43" s="619"/>
    </row>
    <row r="44" spans="1:2" x14ac:dyDescent="0.2">
      <c r="A44" s="69" t="s">
        <v>18</v>
      </c>
      <c r="B44" s="162" t="s">
        <v>112</v>
      </c>
    </row>
    <row r="45" spans="1:2" x14ac:dyDescent="0.2">
      <c r="A45" s="223" t="s">
        <v>591</v>
      </c>
      <c r="B45" s="191">
        <v>1285</v>
      </c>
    </row>
    <row r="46" spans="1:2" x14ac:dyDescent="0.2">
      <c r="A46" s="223" t="s">
        <v>592</v>
      </c>
      <c r="B46" s="191">
        <v>1661</v>
      </c>
    </row>
    <row r="47" spans="1:2" x14ac:dyDescent="0.2">
      <c r="A47" s="222" t="s">
        <v>69</v>
      </c>
      <c r="B47" s="191">
        <f>SUM(B45:B46)</f>
        <v>2946</v>
      </c>
    </row>
    <row r="48" spans="1:2" x14ac:dyDescent="0.2">
      <c r="A48" s="61"/>
      <c r="B48" s="61"/>
    </row>
    <row r="49" spans="1:2" x14ac:dyDescent="0.2">
      <c r="A49" s="599" t="s">
        <v>178</v>
      </c>
      <c r="B49" s="599"/>
    </row>
    <row r="50" spans="1:2" x14ac:dyDescent="0.2">
      <c r="A50" s="680" t="s">
        <v>176</v>
      </c>
      <c r="B50" s="680"/>
    </row>
    <row r="51" spans="1:2" x14ac:dyDescent="0.2">
      <c r="A51" s="224"/>
      <c r="B51" s="68"/>
    </row>
    <row r="52" spans="1:2" x14ac:dyDescent="0.2">
      <c r="A52" s="619" t="s">
        <v>15</v>
      </c>
      <c r="B52" s="619"/>
    </row>
    <row r="53" spans="1:2" x14ac:dyDescent="0.2">
      <c r="A53" s="69" t="s">
        <v>18</v>
      </c>
      <c r="B53" s="162" t="s">
        <v>112</v>
      </c>
    </row>
    <row r="54" spans="1:2" x14ac:dyDescent="0.2">
      <c r="A54" s="223"/>
      <c r="B54" s="191"/>
    </row>
    <row r="55" spans="1:2" x14ac:dyDescent="0.2">
      <c r="A55" s="222" t="s">
        <v>177</v>
      </c>
      <c r="B55" s="191">
        <f>SUM(B54:B54)</f>
        <v>0</v>
      </c>
    </row>
  </sheetData>
  <mergeCells count="8">
    <mergeCell ref="A49:B49"/>
    <mergeCell ref="A50:B50"/>
    <mergeCell ref="A52:B52"/>
    <mergeCell ref="A2:B2"/>
    <mergeCell ref="A4:B4"/>
    <mergeCell ref="A40:B40"/>
    <mergeCell ref="A41:B41"/>
    <mergeCell ref="A43:B43"/>
  </mergeCells>
  <phoneticPr fontId="0" type="noConversion"/>
  <printOptions horizontalCentered="1" verticalCentered="1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opLeftCell="A16" workbookViewId="0">
      <selection activeCell="G7" sqref="G7"/>
    </sheetView>
  </sheetViews>
  <sheetFormatPr defaultRowHeight="12.75" x14ac:dyDescent="0.2"/>
  <cols>
    <col min="3" max="3" width="33.5703125" customWidth="1"/>
    <col min="4" max="4" width="15.7109375" customWidth="1"/>
    <col min="5" max="5" width="6.5703125" customWidth="1"/>
    <col min="6" max="6" width="46.85546875" customWidth="1"/>
    <col min="7" max="7" width="15.7109375" customWidth="1"/>
    <col min="259" max="259" width="33.5703125" customWidth="1"/>
    <col min="260" max="260" width="15.7109375" customWidth="1"/>
    <col min="261" max="261" width="6.5703125" customWidth="1"/>
    <col min="262" max="262" width="46.85546875" customWidth="1"/>
    <col min="263" max="263" width="15.7109375" customWidth="1"/>
    <col min="515" max="515" width="33.5703125" customWidth="1"/>
    <col min="516" max="516" width="15.7109375" customWidth="1"/>
    <col min="517" max="517" width="6.5703125" customWidth="1"/>
    <col min="518" max="518" width="46.85546875" customWidth="1"/>
    <col min="519" max="519" width="15.7109375" customWidth="1"/>
    <col min="771" max="771" width="33.5703125" customWidth="1"/>
    <col min="772" max="772" width="15.7109375" customWidth="1"/>
    <col min="773" max="773" width="6.5703125" customWidth="1"/>
    <col min="774" max="774" width="46.85546875" customWidth="1"/>
    <col min="775" max="775" width="15.7109375" customWidth="1"/>
    <col min="1027" max="1027" width="33.5703125" customWidth="1"/>
    <col min="1028" max="1028" width="15.7109375" customWidth="1"/>
    <col min="1029" max="1029" width="6.5703125" customWidth="1"/>
    <col min="1030" max="1030" width="46.85546875" customWidth="1"/>
    <col min="1031" max="1031" width="15.7109375" customWidth="1"/>
    <col min="1283" max="1283" width="33.5703125" customWidth="1"/>
    <col min="1284" max="1284" width="15.7109375" customWidth="1"/>
    <col min="1285" max="1285" width="6.5703125" customWidth="1"/>
    <col min="1286" max="1286" width="46.85546875" customWidth="1"/>
    <col min="1287" max="1287" width="15.7109375" customWidth="1"/>
    <col min="1539" max="1539" width="33.5703125" customWidth="1"/>
    <col min="1540" max="1540" width="15.7109375" customWidth="1"/>
    <col min="1541" max="1541" width="6.5703125" customWidth="1"/>
    <col min="1542" max="1542" width="46.85546875" customWidth="1"/>
    <col min="1543" max="1543" width="15.7109375" customWidth="1"/>
    <col min="1795" max="1795" width="33.5703125" customWidth="1"/>
    <col min="1796" max="1796" width="15.7109375" customWidth="1"/>
    <col min="1797" max="1797" width="6.5703125" customWidth="1"/>
    <col min="1798" max="1798" width="46.85546875" customWidth="1"/>
    <col min="1799" max="1799" width="15.7109375" customWidth="1"/>
    <col min="2051" max="2051" width="33.5703125" customWidth="1"/>
    <col min="2052" max="2052" width="15.7109375" customWidth="1"/>
    <col min="2053" max="2053" width="6.5703125" customWidth="1"/>
    <col min="2054" max="2054" width="46.85546875" customWidth="1"/>
    <col min="2055" max="2055" width="15.7109375" customWidth="1"/>
    <col min="2307" max="2307" width="33.5703125" customWidth="1"/>
    <col min="2308" max="2308" width="15.7109375" customWidth="1"/>
    <col min="2309" max="2309" width="6.5703125" customWidth="1"/>
    <col min="2310" max="2310" width="46.85546875" customWidth="1"/>
    <col min="2311" max="2311" width="15.7109375" customWidth="1"/>
    <col min="2563" max="2563" width="33.5703125" customWidth="1"/>
    <col min="2564" max="2564" width="15.7109375" customWidth="1"/>
    <col min="2565" max="2565" width="6.5703125" customWidth="1"/>
    <col min="2566" max="2566" width="46.85546875" customWidth="1"/>
    <col min="2567" max="2567" width="15.7109375" customWidth="1"/>
    <col min="2819" max="2819" width="33.5703125" customWidth="1"/>
    <col min="2820" max="2820" width="15.7109375" customWidth="1"/>
    <col min="2821" max="2821" width="6.5703125" customWidth="1"/>
    <col min="2822" max="2822" width="46.85546875" customWidth="1"/>
    <col min="2823" max="2823" width="15.7109375" customWidth="1"/>
    <col min="3075" max="3075" width="33.5703125" customWidth="1"/>
    <col min="3076" max="3076" width="15.7109375" customWidth="1"/>
    <col min="3077" max="3077" width="6.5703125" customWidth="1"/>
    <col min="3078" max="3078" width="46.85546875" customWidth="1"/>
    <col min="3079" max="3079" width="15.7109375" customWidth="1"/>
    <col min="3331" max="3331" width="33.5703125" customWidth="1"/>
    <col min="3332" max="3332" width="15.7109375" customWidth="1"/>
    <col min="3333" max="3333" width="6.5703125" customWidth="1"/>
    <col min="3334" max="3334" width="46.85546875" customWidth="1"/>
    <col min="3335" max="3335" width="15.7109375" customWidth="1"/>
    <col min="3587" max="3587" width="33.5703125" customWidth="1"/>
    <col min="3588" max="3588" width="15.7109375" customWidth="1"/>
    <col min="3589" max="3589" width="6.5703125" customWidth="1"/>
    <col min="3590" max="3590" width="46.85546875" customWidth="1"/>
    <col min="3591" max="3591" width="15.7109375" customWidth="1"/>
    <col min="3843" max="3843" width="33.5703125" customWidth="1"/>
    <col min="3844" max="3844" width="15.7109375" customWidth="1"/>
    <col min="3845" max="3845" width="6.5703125" customWidth="1"/>
    <col min="3846" max="3846" width="46.85546875" customWidth="1"/>
    <col min="3847" max="3847" width="15.7109375" customWidth="1"/>
    <col min="4099" max="4099" width="33.5703125" customWidth="1"/>
    <col min="4100" max="4100" width="15.7109375" customWidth="1"/>
    <col min="4101" max="4101" width="6.5703125" customWidth="1"/>
    <col min="4102" max="4102" width="46.85546875" customWidth="1"/>
    <col min="4103" max="4103" width="15.7109375" customWidth="1"/>
    <col min="4355" max="4355" width="33.5703125" customWidth="1"/>
    <col min="4356" max="4356" width="15.7109375" customWidth="1"/>
    <col min="4357" max="4357" width="6.5703125" customWidth="1"/>
    <col min="4358" max="4358" width="46.85546875" customWidth="1"/>
    <col min="4359" max="4359" width="15.7109375" customWidth="1"/>
    <col min="4611" max="4611" width="33.5703125" customWidth="1"/>
    <col min="4612" max="4612" width="15.7109375" customWidth="1"/>
    <col min="4613" max="4613" width="6.5703125" customWidth="1"/>
    <col min="4614" max="4614" width="46.85546875" customWidth="1"/>
    <col min="4615" max="4615" width="15.7109375" customWidth="1"/>
    <col min="4867" max="4867" width="33.5703125" customWidth="1"/>
    <col min="4868" max="4868" width="15.7109375" customWidth="1"/>
    <col min="4869" max="4869" width="6.5703125" customWidth="1"/>
    <col min="4870" max="4870" width="46.85546875" customWidth="1"/>
    <col min="4871" max="4871" width="15.7109375" customWidth="1"/>
    <col min="5123" max="5123" width="33.5703125" customWidth="1"/>
    <col min="5124" max="5124" width="15.7109375" customWidth="1"/>
    <col min="5125" max="5125" width="6.5703125" customWidth="1"/>
    <col min="5126" max="5126" width="46.85546875" customWidth="1"/>
    <col min="5127" max="5127" width="15.7109375" customWidth="1"/>
    <col min="5379" max="5379" width="33.5703125" customWidth="1"/>
    <col min="5380" max="5380" width="15.7109375" customWidth="1"/>
    <col min="5381" max="5381" width="6.5703125" customWidth="1"/>
    <col min="5382" max="5382" width="46.85546875" customWidth="1"/>
    <col min="5383" max="5383" width="15.7109375" customWidth="1"/>
    <col min="5635" max="5635" width="33.5703125" customWidth="1"/>
    <col min="5636" max="5636" width="15.7109375" customWidth="1"/>
    <col min="5637" max="5637" width="6.5703125" customWidth="1"/>
    <col min="5638" max="5638" width="46.85546875" customWidth="1"/>
    <col min="5639" max="5639" width="15.7109375" customWidth="1"/>
    <col min="5891" max="5891" width="33.5703125" customWidth="1"/>
    <col min="5892" max="5892" width="15.7109375" customWidth="1"/>
    <col min="5893" max="5893" width="6.5703125" customWidth="1"/>
    <col min="5894" max="5894" width="46.85546875" customWidth="1"/>
    <col min="5895" max="5895" width="15.7109375" customWidth="1"/>
    <col min="6147" max="6147" width="33.5703125" customWidth="1"/>
    <col min="6148" max="6148" width="15.7109375" customWidth="1"/>
    <col min="6149" max="6149" width="6.5703125" customWidth="1"/>
    <col min="6150" max="6150" width="46.85546875" customWidth="1"/>
    <col min="6151" max="6151" width="15.7109375" customWidth="1"/>
    <col min="6403" max="6403" width="33.5703125" customWidth="1"/>
    <col min="6404" max="6404" width="15.7109375" customWidth="1"/>
    <col min="6405" max="6405" width="6.5703125" customWidth="1"/>
    <col min="6406" max="6406" width="46.85546875" customWidth="1"/>
    <col min="6407" max="6407" width="15.7109375" customWidth="1"/>
    <col min="6659" max="6659" width="33.5703125" customWidth="1"/>
    <col min="6660" max="6660" width="15.7109375" customWidth="1"/>
    <col min="6661" max="6661" width="6.5703125" customWidth="1"/>
    <col min="6662" max="6662" width="46.85546875" customWidth="1"/>
    <col min="6663" max="6663" width="15.7109375" customWidth="1"/>
    <col min="6915" max="6915" width="33.5703125" customWidth="1"/>
    <col min="6916" max="6916" width="15.7109375" customWidth="1"/>
    <col min="6917" max="6917" width="6.5703125" customWidth="1"/>
    <col min="6918" max="6918" width="46.85546875" customWidth="1"/>
    <col min="6919" max="6919" width="15.7109375" customWidth="1"/>
    <col min="7171" max="7171" width="33.5703125" customWidth="1"/>
    <col min="7172" max="7172" width="15.7109375" customWidth="1"/>
    <col min="7173" max="7173" width="6.5703125" customWidth="1"/>
    <col min="7174" max="7174" width="46.85546875" customWidth="1"/>
    <col min="7175" max="7175" width="15.7109375" customWidth="1"/>
    <col min="7427" max="7427" width="33.5703125" customWidth="1"/>
    <col min="7428" max="7428" width="15.7109375" customWidth="1"/>
    <col min="7429" max="7429" width="6.5703125" customWidth="1"/>
    <col min="7430" max="7430" width="46.85546875" customWidth="1"/>
    <col min="7431" max="7431" width="15.7109375" customWidth="1"/>
    <col min="7683" max="7683" width="33.5703125" customWidth="1"/>
    <col min="7684" max="7684" width="15.7109375" customWidth="1"/>
    <col min="7685" max="7685" width="6.5703125" customWidth="1"/>
    <col min="7686" max="7686" width="46.85546875" customWidth="1"/>
    <col min="7687" max="7687" width="15.7109375" customWidth="1"/>
    <col min="7939" max="7939" width="33.5703125" customWidth="1"/>
    <col min="7940" max="7940" width="15.7109375" customWidth="1"/>
    <col min="7941" max="7941" width="6.5703125" customWidth="1"/>
    <col min="7942" max="7942" width="46.85546875" customWidth="1"/>
    <col min="7943" max="7943" width="15.7109375" customWidth="1"/>
    <col min="8195" max="8195" width="33.5703125" customWidth="1"/>
    <col min="8196" max="8196" width="15.7109375" customWidth="1"/>
    <col min="8197" max="8197" width="6.5703125" customWidth="1"/>
    <col min="8198" max="8198" width="46.85546875" customWidth="1"/>
    <col min="8199" max="8199" width="15.7109375" customWidth="1"/>
    <col min="8451" max="8451" width="33.5703125" customWidth="1"/>
    <col min="8452" max="8452" width="15.7109375" customWidth="1"/>
    <col min="8453" max="8453" width="6.5703125" customWidth="1"/>
    <col min="8454" max="8454" width="46.85546875" customWidth="1"/>
    <col min="8455" max="8455" width="15.7109375" customWidth="1"/>
    <col min="8707" max="8707" width="33.5703125" customWidth="1"/>
    <col min="8708" max="8708" width="15.7109375" customWidth="1"/>
    <col min="8709" max="8709" width="6.5703125" customWidth="1"/>
    <col min="8710" max="8710" width="46.85546875" customWidth="1"/>
    <col min="8711" max="8711" width="15.7109375" customWidth="1"/>
    <col min="8963" max="8963" width="33.5703125" customWidth="1"/>
    <col min="8964" max="8964" width="15.7109375" customWidth="1"/>
    <col min="8965" max="8965" width="6.5703125" customWidth="1"/>
    <col min="8966" max="8966" width="46.85546875" customWidth="1"/>
    <col min="8967" max="8967" width="15.7109375" customWidth="1"/>
    <col min="9219" max="9219" width="33.5703125" customWidth="1"/>
    <col min="9220" max="9220" width="15.7109375" customWidth="1"/>
    <col min="9221" max="9221" width="6.5703125" customWidth="1"/>
    <col min="9222" max="9222" width="46.85546875" customWidth="1"/>
    <col min="9223" max="9223" width="15.7109375" customWidth="1"/>
    <col min="9475" max="9475" width="33.5703125" customWidth="1"/>
    <col min="9476" max="9476" width="15.7109375" customWidth="1"/>
    <col min="9477" max="9477" width="6.5703125" customWidth="1"/>
    <col min="9478" max="9478" width="46.85546875" customWidth="1"/>
    <col min="9479" max="9479" width="15.7109375" customWidth="1"/>
    <col min="9731" max="9731" width="33.5703125" customWidth="1"/>
    <col min="9732" max="9732" width="15.7109375" customWidth="1"/>
    <col min="9733" max="9733" width="6.5703125" customWidth="1"/>
    <col min="9734" max="9734" width="46.85546875" customWidth="1"/>
    <col min="9735" max="9735" width="15.7109375" customWidth="1"/>
    <col min="9987" max="9987" width="33.5703125" customWidth="1"/>
    <col min="9988" max="9988" width="15.7109375" customWidth="1"/>
    <col min="9989" max="9989" width="6.5703125" customWidth="1"/>
    <col min="9990" max="9990" width="46.85546875" customWidth="1"/>
    <col min="9991" max="9991" width="15.7109375" customWidth="1"/>
    <col min="10243" max="10243" width="33.5703125" customWidth="1"/>
    <col min="10244" max="10244" width="15.7109375" customWidth="1"/>
    <col min="10245" max="10245" width="6.5703125" customWidth="1"/>
    <col min="10246" max="10246" width="46.85546875" customWidth="1"/>
    <col min="10247" max="10247" width="15.7109375" customWidth="1"/>
    <col min="10499" max="10499" width="33.5703125" customWidth="1"/>
    <col min="10500" max="10500" width="15.7109375" customWidth="1"/>
    <col min="10501" max="10501" width="6.5703125" customWidth="1"/>
    <col min="10502" max="10502" width="46.85546875" customWidth="1"/>
    <col min="10503" max="10503" width="15.7109375" customWidth="1"/>
    <col min="10755" max="10755" width="33.5703125" customWidth="1"/>
    <col min="10756" max="10756" width="15.7109375" customWidth="1"/>
    <col min="10757" max="10757" width="6.5703125" customWidth="1"/>
    <col min="10758" max="10758" width="46.85546875" customWidth="1"/>
    <col min="10759" max="10759" width="15.7109375" customWidth="1"/>
    <col min="11011" max="11011" width="33.5703125" customWidth="1"/>
    <col min="11012" max="11012" width="15.7109375" customWidth="1"/>
    <col min="11013" max="11013" width="6.5703125" customWidth="1"/>
    <col min="11014" max="11014" width="46.85546875" customWidth="1"/>
    <col min="11015" max="11015" width="15.7109375" customWidth="1"/>
    <col min="11267" max="11267" width="33.5703125" customWidth="1"/>
    <col min="11268" max="11268" width="15.7109375" customWidth="1"/>
    <col min="11269" max="11269" width="6.5703125" customWidth="1"/>
    <col min="11270" max="11270" width="46.85546875" customWidth="1"/>
    <col min="11271" max="11271" width="15.7109375" customWidth="1"/>
    <col min="11523" max="11523" width="33.5703125" customWidth="1"/>
    <col min="11524" max="11524" width="15.7109375" customWidth="1"/>
    <col min="11525" max="11525" width="6.5703125" customWidth="1"/>
    <col min="11526" max="11526" width="46.85546875" customWidth="1"/>
    <col min="11527" max="11527" width="15.7109375" customWidth="1"/>
    <col min="11779" max="11779" width="33.5703125" customWidth="1"/>
    <col min="11780" max="11780" width="15.7109375" customWidth="1"/>
    <col min="11781" max="11781" width="6.5703125" customWidth="1"/>
    <col min="11782" max="11782" width="46.85546875" customWidth="1"/>
    <col min="11783" max="11783" width="15.7109375" customWidth="1"/>
    <col min="12035" max="12035" width="33.5703125" customWidth="1"/>
    <col min="12036" max="12036" width="15.7109375" customWidth="1"/>
    <col min="12037" max="12037" width="6.5703125" customWidth="1"/>
    <col min="12038" max="12038" width="46.85546875" customWidth="1"/>
    <col min="12039" max="12039" width="15.7109375" customWidth="1"/>
    <col min="12291" max="12291" width="33.5703125" customWidth="1"/>
    <col min="12292" max="12292" width="15.7109375" customWidth="1"/>
    <col min="12293" max="12293" width="6.5703125" customWidth="1"/>
    <col min="12294" max="12294" width="46.85546875" customWidth="1"/>
    <col min="12295" max="12295" width="15.7109375" customWidth="1"/>
    <col min="12547" max="12547" width="33.5703125" customWidth="1"/>
    <col min="12548" max="12548" width="15.7109375" customWidth="1"/>
    <col min="12549" max="12549" width="6.5703125" customWidth="1"/>
    <col min="12550" max="12550" width="46.85546875" customWidth="1"/>
    <col min="12551" max="12551" width="15.7109375" customWidth="1"/>
    <col min="12803" max="12803" width="33.5703125" customWidth="1"/>
    <col min="12804" max="12804" width="15.7109375" customWidth="1"/>
    <col min="12805" max="12805" width="6.5703125" customWidth="1"/>
    <col min="12806" max="12806" width="46.85546875" customWidth="1"/>
    <col min="12807" max="12807" width="15.7109375" customWidth="1"/>
    <col min="13059" max="13059" width="33.5703125" customWidth="1"/>
    <col min="13060" max="13060" width="15.7109375" customWidth="1"/>
    <col min="13061" max="13061" width="6.5703125" customWidth="1"/>
    <col min="13062" max="13062" width="46.85546875" customWidth="1"/>
    <col min="13063" max="13063" width="15.7109375" customWidth="1"/>
    <col min="13315" max="13315" width="33.5703125" customWidth="1"/>
    <col min="13316" max="13316" width="15.7109375" customWidth="1"/>
    <col min="13317" max="13317" width="6.5703125" customWidth="1"/>
    <col min="13318" max="13318" width="46.85546875" customWidth="1"/>
    <col min="13319" max="13319" width="15.7109375" customWidth="1"/>
    <col min="13571" max="13571" width="33.5703125" customWidth="1"/>
    <col min="13572" max="13572" width="15.7109375" customWidth="1"/>
    <col min="13573" max="13573" width="6.5703125" customWidth="1"/>
    <col min="13574" max="13574" width="46.85546875" customWidth="1"/>
    <col min="13575" max="13575" width="15.7109375" customWidth="1"/>
    <col min="13827" max="13827" width="33.5703125" customWidth="1"/>
    <col min="13828" max="13828" width="15.7109375" customWidth="1"/>
    <col min="13829" max="13829" width="6.5703125" customWidth="1"/>
    <col min="13830" max="13830" width="46.85546875" customWidth="1"/>
    <col min="13831" max="13831" width="15.7109375" customWidth="1"/>
    <col min="14083" max="14083" width="33.5703125" customWidth="1"/>
    <col min="14084" max="14084" width="15.7109375" customWidth="1"/>
    <col min="14085" max="14085" width="6.5703125" customWidth="1"/>
    <col min="14086" max="14086" width="46.85546875" customWidth="1"/>
    <col min="14087" max="14087" width="15.7109375" customWidth="1"/>
    <col min="14339" max="14339" width="33.5703125" customWidth="1"/>
    <col min="14340" max="14340" width="15.7109375" customWidth="1"/>
    <col min="14341" max="14341" width="6.5703125" customWidth="1"/>
    <col min="14342" max="14342" width="46.85546875" customWidth="1"/>
    <col min="14343" max="14343" width="15.7109375" customWidth="1"/>
    <col min="14595" max="14595" width="33.5703125" customWidth="1"/>
    <col min="14596" max="14596" width="15.7109375" customWidth="1"/>
    <col min="14597" max="14597" width="6.5703125" customWidth="1"/>
    <col min="14598" max="14598" width="46.85546875" customWidth="1"/>
    <col min="14599" max="14599" width="15.7109375" customWidth="1"/>
    <col min="14851" max="14851" width="33.5703125" customWidth="1"/>
    <col min="14852" max="14852" width="15.7109375" customWidth="1"/>
    <col min="14853" max="14853" width="6.5703125" customWidth="1"/>
    <col min="14854" max="14854" width="46.85546875" customWidth="1"/>
    <col min="14855" max="14855" width="15.7109375" customWidth="1"/>
    <col min="15107" max="15107" width="33.5703125" customWidth="1"/>
    <col min="15108" max="15108" width="15.7109375" customWidth="1"/>
    <col min="15109" max="15109" width="6.5703125" customWidth="1"/>
    <col min="15110" max="15110" width="46.85546875" customWidth="1"/>
    <col min="15111" max="15111" width="15.7109375" customWidth="1"/>
    <col min="15363" max="15363" width="33.5703125" customWidth="1"/>
    <col min="15364" max="15364" width="15.7109375" customWidth="1"/>
    <col min="15365" max="15365" width="6.5703125" customWidth="1"/>
    <col min="15366" max="15366" width="46.85546875" customWidth="1"/>
    <col min="15367" max="15367" width="15.7109375" customWidth="1"/>
    <col min="15619" max="15619" width="33.5703125" customWidth="1"/>
    <col min="15620" max="15620" width="15.7109375" customWidth="1"/>
    <col min="15621" max="15621" width="6.5703125" customWidth="1"/>
    <col min="15622" max="15622" width="46.85546875" customWidth="1"/>
    <col min="15623" max="15623" width="15.7109375" customWidth="1"/>
    <col min="15875" max="15875" width="33.5703125" customWidth="1"/>
    <col min="15876" max="15876" width="15.7109375" customWidth="1"/>
    <col min="15877" max="15877" width="6.5703125" customWidth="1"/>
    <col min="15878" max="15878" width="46.85546875" customWidth="1"/>
    <col min="15879" max="15879" width="15.7109375" customWidth="1"/>
    <col min="16131" max="16131" width="33.5703125" customWidth="1"/>
    <col min="16132" max="16132" width="15.7109375" customWidth="1"/>
    <col min="16133" max="16133" width="6.5703125" customWidth="1"/>
    <col min="16134" max="16134" width="46.85546875" customWidth="1"/>
    <col min="16135" max="16135" width="15.7109375" customWidth="1"/>
  </cols>
  <sheetData>
    <row r="1" spans="1:7" ht="14.25" x14ac:dyDescent="0.2">
      <c r="A1" s="57" t="s">
        <v>424</v>
      </c>
      <c r="F1" s="10"/>
      <c r="G1" s="186" t="s">
        <v>433</v>
      </c>
    </row>
    <row r="2" spans="1:7" x14ac:dyDescent="0.2">
      <c r="A2" s="154"/>
      <c r="B2" s="154"/>
      <c r="C2" s="154"/>
      <c r="D2" s="154"/>
      <c r="E2" s="154"/>
      <c r="F2" s="154"/>
      <c r="G2" s="154"/>
    </row>
    <row r="3" spans="1:7" ht="15" x14ac:dyDescent="0.2">
      <c r="A3" s="584" t="s">
        <v>376</v>
      </c>
      <c r="B3" s="584"/>
      <c r="C3" s="584"/>
      <c r="D3" s="584"/>
      <c r="E3" s="584"/>
      <c r="F3" s="584"/>
      <c r="G3" s="584"/>
    </row>
    <row r="4" spans="1:7" x14ac:dyDescent="0.2">
      <c r="G4" s="170" t="s">
        <v>0</v>
      </c>
    </row>
    <row r="5" spans="1:7" x14ac:dyDescent="0.2">
      <c r="A5" s="585" t="s">
        <v>377</v>
      </c>
      <c r="B5" s="585"/>
      <c r="C5" s="585"/>
      <c r="D5" s="585"/>
      <c r="E5" s="585" t="s">
        <v>378</v>
      </c>
      <c r="F5" s="585"/>
      <c r="G5" s="585"/>
    </row>
    <row r="6" spans="1:7" x14ac:dyDescent="0.2">
      <c r="A6" s="586" t="s">
        <v>86</v>
      </c>
      <c r="B6" s="586"/>
      <c r="C6" s="586"/>
      <c r="D6" s="169" t="s">
        <v>217</v>
      </c>
      <c r="E6" s="586" t="s">
        <v>1</v>
      </c>
      <c r="F6" s="586"/>
      <c r="G6" s="169" t="s">
        <v>217</v>
      </c>
    </row>
    <row r="7" spans="1:7" x14ac:dyDescent="0.2">
      <c r="A7" s="573" t="s">
        <v>192</v>
      </c>
      <c r="B7" s="573"/>
      <c r="C7" s="573"/>
      <c r="D7" s="155">
        <f>SUM(D8:D12)</f>
        <v>763311</v>
      </c>
      <c r="E7" s="573" t="s">
        <v>193</v>
      </c>
      <c r="F7" s="573"/>
      <c r="G7" s="155">
        <f>SUM(G8:G12)</f>
        <v>763311</v>
      </c>
    </row>
    <row r="8" spans="1:7" x14ac:dyDescent="0.2">
      <c r="A8" s="570" t="s">
        <v>87</v>
      </c>
      <c r="B8" s="570"/>
      <c r="C8" s="570"/>
      <c r="D8" s="156">
        <f>'[1]2.12_gamesz'!AA8</f>
        <v>602191</v>
      </c>
      <c r="E8" s="570" t="s">
        <v>137</v>
      </c>
      <c r="F8" s="570"/>
      <c r="G8" s="156">
        <f>'[1]3.1_gamesz'!Z8</f>
        <v>207745</v>
      </c>
    </row>
    <row r="9" spans="1:7" x14ac:dyDescent="0.2">
      <c r="A9" s="582" t="s">
        <v>88</v>
      </c>
      <c r="B9" s="582"/>
      <c r="C9" s="582"/>
      <c r="D9" s="156"/>
      <c r="E9" s="583" t="s">
        <v>167</v>
      </c>
      <c r="F9" s="583"/>
      <c r="G9" s="156">
        <f>'[1]3.1_gamesz'!Z9</f>
        <v>56448</v>
      </c>
    </row>
    <row r="10" spans="1:7" x14ac:dyDescent="0.2">
      <c r="A10" s="582" t="s">
        <v>152</v>
      </c>
      <c r="B10" s="582"/>
      <c r="C10" s="582"/>
      <c r="D10" s="156"/>
      <c r="E10" s="570" t="s">
        <v>155</v>
      </c>
      <c r="F10" s="570"/>
      <c r="G10" s="156">
        <f>'[1]3.1_gamesz'!Z10</f>
        <v>499118</v>
      </c>
    </row>
    <row r="11" spans="1:7" x14ac:dyDescent="0.2">
      <c r="A11" s="570" t="s">
        <v>89</v>
      </c>
      <c r="B11" s="570"/>
      <c r="C11" s="570"/>
      <c r="D11" s="156">
        <f>'[1]2.12_gamesz'!AA13+'[1]2.12_gamesz'!AA49</f>
        <v>161120</v>
      </c>
      <c r="E11" s="570" t="s">
        <v>156</v>
      </c>
      <c r="F11" s="570"/>
      <c r="G11" s="156"/>
    </row>
    <row r="12" spans="1:7" x14ac:dyDescent="0.2">
      <c r="A12" s="570" t="s">
        <v>90</v>
      </c>
      <c r="B12" s="570"/>
      <c r="C12" s="570"/>
      <c r="D12" s="156">
        <f>'[1]2.12_gamesz'!AA14</f>
        <v>0</v>
      </c>
      <c r="E12" s="570" t="s">
        <v>140</v>
      </c>
      <c r="F12" s="570"/>
      <c r="G12" s="156"/>
    </row>
    <row r="13" spans="1:7" x14ac:dyDescent="0.2">
      <c r="A13" s="570"/>
      <c r="B13" s="570"/>
      <c r="C13" s="570"/>
      <c r="D13" s="156"/>
      <c r="E13" s="571"/>
      <c r="F13" s="572"/>
      <c r="G13" s="156"/>
    </row>
    <row r="14" spans="1:7" x14ac:dyDescent="0.2">
      <c r="A14" s="573" t="s">
        <v>194</v>
      </c>
      <c r="B14" s="573"/>
      <c r="C14" s="573"/>
      <c r="D14" s="155">
        <f>SUM(D15:D18)</f>
        <v>0</v>
      </c>
      <c r="E14" s="573" t="s">
        <v>195</v>
      </c>
      <c r="F14" s="573"/>
      <c r="G14" s="156">
        <f>SUM(G15:G17)</f>
        <v>0</v>
      </c>
    </row>
    <row r="15" spans="1:7" x14ac:dyDescent="0.2">
      <c r="A15" s="570" t="s">
        <v>91</v>
      </c>
      <c r="B15" s="570"/>
      <c r="C15" s="570"/>
      <c r="D15" s="156"/>
      <c r="E15" s="571" t="s">
        <v>157</v>
      </c>
      <c r="F15" s="572"/>
      <c r="G15" s="156"/>
    </row>
    <row r="16" spans="1:7" x14ac:dyDescent="0.2">
      <c r="A16" s="582" t="s">
        <v>108</v>
      </c>
      <c r="B16" s="582"/>
      <c r="C16" s="582"/>
      <c r="D16" s="156"/>
      <c r="E16" s="571" t="s">
        <v>158</v>
      </c>
      <c r="F16" s="572"/>
      <c r="G16" s="156"/>
    </row>
    <row r="17" spans="1:7" x14ac:dyDescent="0.2">
      <c r="A17" s="570" t="s">
        <v>92</v>
      </c>
      <c r="B17" s="570"/>
      <c r="C17" s="570"/>
      <c r="D17" s="156"/>
      <c r="E17" s="571" t="s">
        <v>148</v>
      </c>
      <c r="F17" s="572"/>
      <c r="G17" s="156"/>
    </row>
    <row r="18" spans="1:7" x14ac:dyDescent="0.2">
      <c r="A18" s="570" t="s">
        <v>93</v>
      </c>
      <c r="B18" s="570"/>
      <c r="C18" s="570"/>
      <c r="D18" s="156"/>
      <c r="E18" s="571"/>
      <c r="F18" s="572"/>
      <c r="G18" s="156"/>
    </row>
    <row r="19" spans="1:7" x14ac:dyDescent="0.2">
      <c r="A19" s="581" t="s">
        <v>196</v>
      </c>
      <c r="B19" s="565"/>
      <c r="C19" s="565"/>
      <c r="D19" s="155">
        <f>SUM(D20:D21)</f>
        <v>0</v>
      </c>
      <c r="E19" s="579" t="s">
        <v>186</v>
      </c>
      <c r="F19" s="580"/>
      <c r="G19" s="156">
        <f>SUM(G20:G21)</f>
        <v>0</v>
      </c>
    </row>
    <row r="20" spans="1:7" x14ac:dyDescent="0.2">
      <c r="A20" s="570" t="s">
        <v>183</v>
      </c>
      <c r="B20" s="570"/>
      <c r="C20" s="570"/>
      <c r="D20" s="156"/>
      <c r="E20" s="561" t="s">
        <v>184</v>
      </c>
      <c r="F20" s="563"/>
      <c r="G20" s="156">
        <v>0</v>
      </c>
    </row>
    <row r="21" spans="1:7" x14ac:dyDescent="0.2">
      <c r="A21" s="570" t="s">
        <v>182</v>
      </c>
      <c r="B21" s="570"/>
      <c r="C21" s="570"/>
      <c r="D21" s="156"/>
      <c r="E21" s="571" t="s">
        <v>185</v>
      </c>
      <c r="F21" s="572"/>
      <c r="G21" s="156">
        <v>0</v>
      </c>
    </row>
    <row r="22" spans="1:7" x14ac:dyDescent="0.2">
      <c r="A22" s="570"/>
      <c r="B22" s="570"/>
      <c r="C22" s="570"/>
      <c r="D22" s="156"/>
      <c r="E22" s="571"/>
      <c r="F22" s="572"/>
      <c r="G22" s="156"/>
    </row>
    <row r="23" spans="1:7" x14ac:dyDescent="0.2">
      <c r="A23" s="570"/>
      <c r="B23" s="570"/>
      <c r="C23" s="570"/>
      <c r="D23" s="156"/>
      <c r="E23" s="574" t="s">
        <v>197</v>
      </c>
      <c r="F23" s="575"/>
      <c r="G23" s="156">
        <f>SUM(G24:G25)</f>
        <v>0</v>
      </c>
    </row>
    <row r="24" spans="1:7" x14ac:dyDescent="0.2">
      <c r="A24" s="570"/>
      <c r="B24" s="570"/>
      <c r="C24" s="570"/>
      <c r="D24" s="156"/>
      <c r="E24" s="571" t="s">
        <v>163</v>
      </c>
      <c r="F24" s="572"/>
      <c r="G24" s="156"/>
    </row>
    <row r="25" spans="1:7" x14ac:dyDescent="0.2">
      <c r="A25" s="570"/>
      <c r="B25" s="570"/>
      <c r="C25" s="570"/>
      <c r="D25" s="156"/>
      <c r="E25" s="571" t="s">
        <v>164</v>
      </c>
      <c r="F25" s="572"/>
      <c r="G25" s="156">
        <v>0</v>
      </c>
    </row>
    <row r="26" spans="1:7" x14ac:dyDescent="0.2">
      <c r="A26" s="570"/>
      <c r="B26" s="570"/>
      <c r="C26" s="570"/>
      <c r="D26" s="156"/>
      <c r="E26" s="571"/>
      <c r="F26" s="572"/>
      <c r="G26" s="156"/>
    </row>
    <row r="27" spans="1:7" x14ac:dyDescent="0.2">
      <c r="A27" s="573" t="s">
        <v>188</v>
      </c>
      <c r="B27" s="573"/>
      <c r="C27" s="573"/>
      <c r="D27" s="155">
        <f>SUM(D7+D14+D19)</f>
        <v>763311</v>
      </c>
      <c r="E27" s="574" t="s">
        <v>190</v>
      </c>
      <c r="F27" s="575"/>
      <c r="G27" s="155">
        <f>SUM(G7+G14+G19+G23)</f>
        <v>763311</v>
      </c>
    </row>
    <row r="28" spans="1:7" x14ac:dyDescent="0.2">
      <c r="A28" s="576" t="s">
        <v>218</v>
      </c>
      <c r="B28" s="577"/>
      <c r="C28" s="578"/>
      <c r="D28" s="156">
        <f>SUM(D35+D32+D29)</f>
        <v>0</v>
      </c>
      <c r="E28" s="579" t="s">
        <v>224</v>
      </c>
      <c r="F28" s="580"/>
      <c r="G28" s="156">
        <f>SUM(G29+G32+G35)</f>
        <v>0</v>
      </c>
    </row>
    <row r="29" spans="1:7" x14ac:dyDescent="0.2">
      <c r="A29" s="561" t="s">
        <v>220</v>
      </c>
      <c r="B29" s="562"/>
      <c r="C29" s="563"/>
      <c r="D29" s="156">
        <f>SUM(D30:D31)</f>
        <v>0</v>
      </c>
      <c r="E29" s="561" t="s">
        <v>221</v>
      </c>
      <c r="F29" s="563"/>
      <c r="G29" s="156">
        <v>0</v>
      </c>
    </row>
    <row r="30" spans="1:7" x14ac:dyDescent="0.2">
      <c r="A30" s="561" t="s">
        <v>379</v>
      </c>
      <c r="B30" s="562"/>
      <c r="C30" s="563"/>
      <c r="D30" s="156"/>
      <c r="E30" s="165"/>
      <c r="F30" s="166"/>
      <c r="G30" s="156"/>
    </row>
    <row r="31" spans="1:7" x14ac:dyDescent="0.2">
      <c r="A31" s="561" t="s">
        <v>380</v>
      </c>
      <c r="B31" s="562"/>
      <c r="C31" s="563"/>
      <c r="D31" s="156"/>
      <c r="E31" s="165"/>
      <c r="F31" s="166"/>
      <c r="G31" s="156"/>
    </row>
    <row r="32" spans="1:7" x14ac:dyDescent="0.2">
      <c r="A32" s="561" t="s">
        <v>219</v>
      </c>
      <c r="B32" s="562"/>
      <c r="C32" s="563"/>
      <c r="D32" s="157">
        <f>SUM(D33:D34)</f>
        <v>0</v>
      </c>
      <c r="E32" s="568" t="s">
        <v>222</v>
      </c>
      <c r="F32" s="569"/>
      <c r="G32" s="156">
        <v>0</v>
      </c>
    </row>
    <row r="33" spans="1:7" x14ac:dyDescent="0.2">
      <c r="A33" s="561" t="s">
        <v>379</v>
      </c>
      <c r="B33" s="562"/>
      <c r="C33" s="563"/>
      <c r="D33" s="157"/>
      <c r="E33" s="167"/>
      <c r="F33" s="168"/>
      <c r="G33" s="156"/>
    </row>
    <row r="34" spans="1:7" x14ac:dyDescent="0.2">
      <c r="A34" s="561" t="s">
        <v>380</v>
      </c>
      <c r="B34" s="562"/>
      <c r="C34" s="563"/>
      <c r="D34" s="157"/>
      <c r="E34" s="167"/>
      <c r="F34" s="168"/>
      <c r="G34" s="156"/>
    </row>
    <row r="35" spans="1:7" x14ac:dyDescent="0.2">
      <c r="A35" s="565" t="s">
        <v>230</v>
      </c>
      <c r="B35" s="565"/>
      <c r="C35" s="565"/>
      <c r="D35" s="156">
        <f>SUM(D36:D37)</f>
        <v>0</v>
      </c>
      <c r="E35" s="566" t="s">
        <v>223</v>
      </c>
      <c r="F35" s="567"/>
      <c r="G35" s="156">
        <f>SUM(G36:G37)</f>
        <v>0</v>
      </c>
    </row>
    <row r="36" spans="1:7" x14ac:dyDescent="0.2">
      <c r="A36" s="561" t="s">
        <v>379</v>
      </c>
      <c r="B36" s="562"/>
      <c r="C36" s="563"/>
      <c r="D36" s="156"/>
      <c r="E36" s="561" t="s">
        <v>379</v>
      </c>
      <c r="F36" s="563"/>
      <c r="G36" s="158"/>
    </row>
    <row r="37" spans="1:7" x14ac:dyDescent="0.2">
      <c r="A37" s="561" t="s">
        <v>380</v>
      </c>
      <c r="B37" s="562"/>
      <c r="C37" s="563"/>
      <c r="D37" s="156"/>
      <c r="E37" s="561" t="s">
        <v>380</v>
      </c>
      <c r="F37" s="563"/>
      <c r="G37" s="158"/>
    </row>
    <row r="38" spans="1:7" x14ac:dyDescent="0.2">
      <c r="A38" s="564" t="s">
        <v>189</v>
      </c>
      <c r="B38" s="564"/>
      <c r="C38" s="564"/>
      <c r="D38" s="155">
        <f>SUM(D7+D14+D19+D28)</f>
        <v>763311</v>
      </c>
      <c r="E38" s="564" t="s">
        <v>191</v>
      </c>
      <c r="F38" s="564"/>
      <c r="G38" s="155">
        <f>SUM(G7+G14+G19+G23+G28)</f>
        <v>763311</v>
      </c>
    </row>
    <row r="40" spans="1:7" x14ac:dyDescent="0.2">
      <c r="A40" s="247" t="s">
        <v>689</v>
      </c>
    </row>
    <row r="41" spans="1:7" x14ac:dyDescent="0.2">
      <c r="G41" s="104"/>
    </row>
  </sheetData>
  <mergeCells count="65">
    <mergeCell ref="A7:C7"/>
    <mergeCell ref="E7:F7"/>
    <mergeCell ref="A3:G3"/>
    <mergeCell ref="A5:D5"/>
    <mergeCell ref="E5:G5"/>
    <mergeCell ref="A6:C6"/>
    <mergeCell ref="E6:F6"/>
    <mergeCell ref="A8:C8"/>
    <mergeCell ref="E8:F8"/>
    <mergeCell ref="A9:C9"/>
    <mergeCell ref="E9:F9"/>
    <mergeCell ref="A10:C10"/>
    <mergeCell ref="E10:F10"/>
    <mergeCell ref="A11:C11"/>
    <mergeCell ref="E11:F11"/>
    <mergeCell ref="A12:C12"/>
    <mergeCell ref="E12:F12"/>
    <mergeCell ref="A13:C13"/>
    <mergeCell ref="E13:F13"/>
    <mergeCell ref="A14:C14"/>
    <mergeCell ref="E14:F14"/>
    <mergeCell ref="A15:C15"/>
    <mergeCell ref="E15:F15"/>
    <mergeCell ref="A16:C16"/>
    <mergeCell ref="E16:F16"/>
    <mergeCell ref="A17:C17"/>
    <mergeCell ref="E17:F17"/>
    <mergeCell ref="A18:C18"/>
    <mergeCell ref="E18:F18"/>
    <mergeCell ref="A19:C19"/>
    <mergeCell ref="E19:F19"/>
    <mergeCell ref="A20:C20"/>
    <mergeCell ref="E20:F20"/>
    <mergeCell ref="A21:C21"/>
    <mergeCell ref="E21:F21"/>
    <mergeCell ref="A22:C22"/>
    <mergeCell ref="E22:F22"/>
    <mergeCell ref="A23:C23"/>
    <mergeCell ref="E23:F23"/>
    <mergeCell ref="A24:C24"/>
    <mergeCell ref="E24:F24"/>
    <mergeCell ref="A25:C25"/>
    <mergeCell ref="E25:F25"/>
    <mergeCell ref="A26:C26"/>
    <mergeCell ref="E26:F26"/>
    <mergeCell ref="A27:C27"/>
    <mergeCell ref="E27:F27"/>
    <mergeCell ref="A28:C28"/>
    <mergeCell ref="E28:F28"/>
    <mergeCell ref="A29:C29"/>
    <mergeCell ref="E29:F29"/>
    <mergeCell ref="A30:C30"/>
    <mergeCell ref="A31:C31"/>
    <mergeCell ref="A32:C32"/>
    <mergeCell ref="E32:F32"/>
    <mergeCell ref="A37:C37"/>
    <mergeCell ref="E37:F37"/>
    <mergeCell ref="A38:C38"/>
    <mergeCell ref="E38:F38"/>
    <mergeCell ref="A33:C33"/>
    <mergeCell ref="A34:C34"/>
    <mergeCell ref="A35:C35"/>
    <mergeCell ref="E35:F35"/>
    <mergeCell ref="A36:C36"/>
    <mergeCell ref="E36:F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landscape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Normal="100" workbookViewId="0">
      <selection activeCell="F12" sqref="F12"/>
    </sheetView>
  </sheetViews>
  <sheetFormatPr defaultRowHeight="12.75" x14ac:dyDescent="0.2"/>
  <cols>
    <col min="5" max="5" width="18.140625" customWidth="1"/>
    <col min="6" max="6" width="20.28515625" customWidth="1"/>
  </cols>
  <sheetData>
    <row r="1" spans="1:7" x14ac:dyDescent="0.2">
      <c r="A1" s="61"/>
      <c r="B1" s="61"/>
      <c r="C1" s="61"/>
      <c r="D1" s="61"/>
      <c r="E1" s="61"/>
      <c r="F1" s="60" t="s">
        <v>179</v>
      </c>
    </row>
    <row r="2" spans="1:7" x14ac:dyDescent="0.2">
      <c r="A2" s="61"/>
      <c r="B2" s="61"/>
      <c r="C2" s="61"/>
      <c r="D2" s="61"/>
      <c r="E2" s="61"/>
      <c r="F2" s="70"/>
    </row>
    <row r="3" spans="1:7" x14ac:dyDescent="0.2">
      <c r="A3" s="63"/>
      <c r="B3" s="680" t="s">
        <v>175</v>
      </c>
      <c r="C3" s="680"/>
      <c r="D3" s="680"/>
      <c r="E3" s="680"/>
      <c r="F3" s="680"/>
    </row>
    <row r="4" spans="1:7" x14ac:dyDescent="0.2">
      <c r="A4" s="63"/>
      <c r="B4" s="66"/>
      <c r="C4" s="66"/>
      <c r="D4" s="66"/>
      <c r="E4" s="66"/>
      <c r="F4" s="66"/>
    </row>
    <row r="5" spans="1:7" x14ac:dyDescent="0.2">
      <c r="A5" s="61"/>
      <c r="B5" s="61"/>
      <c r="C5" s="61"/>
      <c r="D5" s="61"/>
      <c r="E5" s="61"/>
      <c r="F5" s="60" t="s">
        <v>19</v>
      </c>
    </row>
    <row r="6" spans="1:7" ht="17.25" customHeight="1" x14ac:dyDescent="0.2">
      <c r="A6" s="61"/>
      <c r="B6" s="588" t="s">
        <v>72</v>
      </c>
      <c r="C6" s="685"/>
      <c r="D6" s="685"/>
      <c r="E6" s="685"/>
      <c r="F6" s="22" t="s">
        <v>112</v>
      </c>
    </row>
    <row r="7" spans="1:7" ht="18" customHeight="1" x14ac:dyDescent="0.2">
      <c r="A7" s="61"/>
      <c r="B7" s="686"/>
      <c r="C7" s="686"/>
      <c r="D7" s="686"/>
      <c r="E7" s="686"/>
      <c r="F7" s="33"/>
    </row>
    <row r="8" spans="1:7" ht="18" customHeight="1" x14ac:dyDescent="0.2">
      <c r="A8" s="61"/>
      <c r="B8" s="681"/>
      <c r="C8" s="682"/>
      <c r="D8" s="682"/>
      <c r="E8" s="683"/>
      <c r="F8" s="33"/>
    </row>
    <row r="9" spans="1:7" ht="18" customHeight="1" x14ac:dyDescent="0.2">
      <c r="A9" s="61"/>
      <c r="B9" s="681"/>
      <c r="C9" s="682"/>
      <c r="D9" s="682"/>
      <c r="E9" s="683"/>
      <c r="F9" s="33"/>
    </row>
    <row r="10" spans="1:7" ht="18" customHeight="1" x14ac:dyDescent="0.2">
      <c r="A10" s="61"/>
      <c r="B10" s="681" t="s">
        <v>6</v>
      </c>
      <c r="C10" s="682"/>
      <c r="D10" s="682"/>
      <c r="E10" s="683"/>
      <c r="F10" s="33"/>
    </row>
    <row r="11" spans="1:7" ht="16.5" customHeight="1" x14ac:dyDescent="0.2">
      <c r="A11" s="61"/>
      <c r="B11" s="681"/>
      <c r="C11" s="682"/>
      <c r="D11" s="682"/>
      <c r="E11" s="683"/>
      <c r="F11" s="33"/>
    </row>
    <row r="12" spans="1:7" ht="18" customHeight="1" x14ac:dyDescent="0.2">
      <c r="A12" s="61"/>
      <c r="B12" s="681"/>
      <c r="C12" s="682"/>
      <c r="D12" s="682"/>
      <c r="E12" s="683"/>
      <c r="F12" s="33"/>
    </row>
    <row r="13" spans="1:7" ht="16.5" customHeight="1" x14ac:dyDescent="0.2">
      <c r="A13" s="61"/>
      <c r="B13" s="681"/>
      <c r="C13" s="682"/>
      <c r="D13" s="682"/>
      <c r="E13" s="683"/>
      <c r="F13" s="33"/>
      <c r="G13" s="16"/>
    </row>
    <row r="14" spans="1:7" ht="18" customHeight="1" x14ac:dyDescent="0.2">
      <c r="A14" s="61"/>
      <c r="B14" s="681"/>
      <c r="C14" s="682"/>
      <c r="D14" s="682"/>
      <c r="E14" s="683"/>
      <c r="F14" s="33"/>
    </row>
    <row r="15" spans="1:7" ht="17.25" customHeight="1" x14ac:dyDescent="0.2">
      <c r="A15" s="61"/>
      <c r="B15" s="681"/>
      <c r="C15" s="682"/>
      <c r="D15" s="682"/>
      <c r="E15" s="683"/>
      <c r="F15" s="33"/>
    </row>
    <row r="16" spans="1:7" s="247" customFormat="1" ht="17.25" customHeight="1" x14ac:dyDescent="0.2">
      <c r="A16" s="263"/>
      <c r="B16" s="321"/>
      <c r="C16" s="322"/>
      <c r="D16" s="322"/>
      <c r="E16" s="323"/>
      <c r="F16" s="324"/>
    </row>
    <row r="17" spans="1:6" ht="18" customHeight="1" x14ac:dyDescent="0.2">
      <c r="A17" s="61"/>
      <c r="B17" s="684" t="s">
        <v>71</v>
      </c>
      <c r="C17" s="685"/>
      <c r="D17" s="685"/>
      <c r="E17" s="685"/>
      <c r="F17" s="71">
        <v>0</v>
      </c>
    </row>
  </sheetData>
  <mergeCells count="12">
    <mergeCell ref="B3:F3"/>
    <mergeCell ref="B10:E10"/>
    <mergeCell ref="B11:E11"/>
    <mergeCell ref="B12:E12"/>
    <mergeCell ref="B17:E17"/>
    <mergeCell ref="B6:E6"/>
    <mergeCell ref="B7:E7"/>
    <mergeCell ref="B8:E8"/>
    <mergeCell ref="B9:E9"/>
    <mergeCell ref="B13:E13"/>
    <mergeCell ref="B14:E14"/>
    <mergeCell ref="B15:E15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3"/>
  <sheetViews>
    <sheetView view="pageLayout" zoomScaleNormal="100" workbookViewId="0">
      <selection activeCell="A23" sqref="A23:F23"/>
    </sheetView>
  </sheetViews>
  <sheetFormatPr defaultRowHeight="12.75" x14ac:dyDescent="0.2"/>
  <cols>
    <col min="1" max="1" width="37.7109375" customWidth="1"/>
    <col min="2" max="6" width="11.7109375" customWidth="1"/>
    <col min="7" max="7" width="10.42578125" customWidth="1"/>
    <col min="9" max="9" width="12.28515625" customWidth="1"/>
  </cols>
  <sheetData>
    <row r="2" spans="1:6" x14ac:dyDescent="0.2">
      <c r="A2" t="s">
        <v>415</v>
      </c>
    </row>
    <row r="3" spans="1:6" ht="15" x14ac:dyDescent="0.25">
      <c r="A3" s="171" t="s">
        <v>416</v>
      </c>
      <c r="E3" t="s">
        <v>382</v>
      </c>
    </row>
    <row r="6" spans="1:6" x14ac:dyDescent="0.2">
      <c r="A6" s="687" t="s">
        <v>383</v>
      </c>
      <c r="B6" s="688"/>
      <c r="C6" s="688"/>
      <c r="D6" s="688"/>
      <c r="E6" s="688"/>
      <c r="F6" s="688"/>
    </row>
    <row r="7" spans="1:6" x14ac:dyDescent="0.2">
      <c r="A7" s="688"/>
      <c r="B7" s="688"/>
      <c r="C7" s="688"/>
      <c r="D7" s="688"/>
      <c r="E7" s="688"/>
      <c r="F7" s="688"/>
    </row>
    <row r="9" spans="1:6" x14ac:dyDescent="0.2">
      <c r="A9" s="172" t="s">
        <v>384</v>
      </c>
      <c r="B9" s="173" t="s">
        <v>385</v>
      </c>
      <c r="C9" s="173" t="s">
        <v>386</v>
      </c>
      <c r="D9" s="163" t="s">
        <v>387</v>
      </c>
      <c r="E9" s="689" t="s">
        <v>388</v>
      </c>
      <c r="F9" s="690"/>
    </row>
    <row r="10" spans="1:6" x14ac:dyDescent="0.2">
      <c r="A10" s="47"/>
      <c r="B10" s="174" t="s">
        <v>389</v>
      </c>
      <c r="C10" s="54" t="s">
        <v>390</v>
      </c>
      <c r="D10" s="54" t="s">
        <v>390</v>
      </c>
      <c r="E10" s="175" t="s">
        <v>391</v>
      </c>
      <c r="F10" s="164" t="s">
        <v>392</v>
      </c>
    </row>
    <row r="11" spans="1:6" x14ac:dyDescent="0.2">
      <c r="A11" s="47"/>
      <c r="B11" s="174" t="s">
        <v>393</v>
      </c>
      <c r="C11" s="54"/>
      <c r="D11" s="54"/>
      <c r="E11" s="176" t="s">
        <v>394</v>
      </c>
      <c r="F11" s="177"/>
    </row>
    <row r="12" spans="1:6" x14ac:dyDescent="0.2">
      <c r="A12" s="46"/>
      <c r="B12" s="178">
        <v>40909</v>
      </c>
      <c r="C12" s="178">
        <v>40909</v>
      </c>
      <c r="D12" s="179">
        <v>40909</v>
      </c>
      <c r="E12" s="2"/>
      <c r="F12" s="50"/>
    </row>
    <row r="13" spans="1:6" x14ac:dyDescent="0.2">
      <c r="A13" s="20"/>
      <c r="B13" s="20"/>
      <c r="C13" s="50"/>
      <c r="D13" s="20"/>
      <c r="E13" s="20"/>
      <c r="F13" s="20"/>
    </row>
    <row r="14" spans="1:6" ht="20.100000000000001" customHeight="1" x14ac:dyDescent="0.2">
      <c r="A14" s="180" t="s">
        <v>395</v>
      </c>
      <c r="B14" s="20">
        <v>84</v>
      </c>
      <c r="C14" s="20">
        <v>93</v>
      </c>
      <c r="D14" s="20">
        <v>84</v>
      </c>
      <c r="E14" s="20">
        <v>80</v>
      </c>
      <c r="F14" s="20">
        <v>4</v>
      </c>
    </row>
    <row r="15" spans="1:6" ht="20.100000000000001" customHeight="1" x14ac:dyDescent="0.2">
      <c r="A15" s="180" t="s">
        <v>396</v>
      </c>
      <c r="B15" s="20">
        <v>33</v>
      </c>
      <c r="C15" s="20">
        <v>33</v>
      </c>
      <c r="D15" s="20">
        <v>33</v>
      </c>
      <c r="E15" s="20">
        <v>33</v>
      </c>
      <c r="F15" s="20">
        <v>0</v>
      </c>
    </row>
    <row r="16" spans="1:6" ht="20.100000000000001" customHeight="1" x14ac:dyDescent="0.2">
      <c r="A16" s="180" t="s">
        <v>397</v>
      </c>
      <c r="B16" s="20">
        <v>137</v>
      </c>
      <c r="C16" s="20">
        <v>142</v>
      </c>
      <c r="D16" s="20">
        <v>137</v>
      </c>
      <c r="E16" s="20">
        <v>136</v>
      </c>
      <c r="F16" s="20">
        <v>1</v>
      </c>
    </row>
    <row r="17" spans="1:6" ht="20.100000000000001" customHeight="1" x14ac:dyDescent="0.2">
      <c r="A17" s="180" t="s">
        <v>398</v>
      </c>
      <c r="B17" s="20">
        <v>142</v>
      </c>
      <c r="C17" s="20">
        <v>142</v>
      </c>
      <c r="D17" s="20">
        <v>142</v>
      </c>
      <c r="E17" s="20">
        <v>133</v>
      </c>
      <c r="F17" s="20">
        <v>9</v>
      </c>
    </row>
    <row r="18" spans="1:6" ht="20.100000000000001" customHeight="1" x14ac:dyDescent="0.2">
      <c r="A18" s="180" t="s">
        <v>399</v>
      </c>
      <c r="B18" s="20">
        <v>30</v>
      </c>
      <c r="C18" s="20">
        <v>30</v>
      </c>
      <c r="D18" s="20">
        <v>30</v>
      </c>
      <c r="E18" s="20">
        <v>16</v>
      </c>
      <c r="F18" s="20">
        <v>14</v>
      </c>
    </row>
    <row r="19" spans="1:6" ht="20.100000000000001" customHeight="1" x14ac:dyDescent="0.2">
      <c r="A19" s="180" t="s">
        <v>400</v>
      </c>
      <c r="B19" s="20">
        <v>25</v>
      </c>
      <c r="C19" s="20">
        <v>25</v>
      </c>
      <c r="D19" s="20">
        <v>23</v>
      </c>
      <c r="E19" s="20">
        <v>3</v>
      </c>
      <c r="F19" s="20">
        <v>20</v>
      </c>
    </row>
    <row r="20" spans="1:6" ht="20.100000000000001" customHeight="1" x14ac:dyDescent="0.2">
      <c r="A20" s="180" t="s">
        <v>401</v>
      </c>
      <c r="B20" s="20">
        <v>114</v>
      </c>
      <c r="C20" s="20">
        <v>114</v>
      </c>
      <c r="D20" s="20">
        <v>109</v>
      </c>
      <c r="E20" s="20">
        <v>93</v>
      </c>
      <c r="F20" s="20">
        <v>16</v>
      </c>
    </row>
    <row r="21" spans="1:6" ht="20.100000000000001" customHeight="1" x14ac:dyDescent="0.2">
      <c r="A21" s="180" t="s">
        <v>402</v>
      </c>
      <c r="B21" s="20">
        <v>25</v>
      </c>
      <c r="C21" s="20">
        <v>25</v>
      </c>
      <c r="D21" s="20">
        <v>22</v>
      </c>
      <c r="E21" s="20">
        <v>19</v>
      </c>
      <c r="F21" s="20">
        <v>3</v>
      </c>
    </row>
    <row r="22" spans="1:6" ht="20.100000000000001" customHeight="1" x14ac:dyDescent="0.2">
      <c r="A22" s="180" t="s">
        <v>403</v>
      </c>
      <c r="B22" s="20">
        <v>4</v>
      </c>
      <c r="C22" s="20">
        <v>4</v>
      </c>
      <c r="D22" s="20">
        <v>4</v>
      </c>
      <c r="E22" s="20">
        <v>4</v>
      </c>
      <c r="F22" s="20"/>
    </row>
    <row r="23" spans="1:6" ht="20.100000000000001" customHeight="1" x14ac:dyDescent="0.2">
      <c r="A23" s="180"/>
      <c r="B23" s="20"/>
      <c r="C23" s="20"/>
      <c r="D23" s="20"/>
      <c r="E23" s="20"/>
      <c r="F23" s="20"/>
    </row>
    <row r="24" spans="1:6" ht="20.100000000000001" customHeight="1" x14ac:dyDescent="0.2">
      <c r="A24" s="180"/>
      <c r="B24" s="20"/>
      <c r="C24" s="20"/>
      <c r="D24" s="20"/>
      <c r="E24" s="20"/>
      <c r="F24" s="20"/>
    </row>
    <row r="25" spans="1:6" ht="24.95" customHeight="1" x14ac:dyDescent="0.25">
      <c r="A25" s="181" t="s">
        <v>404</v>
      </c>
      <c r="B25" s="181">
        <f>SUM(B14:B24)</f>
        <v>594</v>
      </c>
      <c r="C25" s="181">
        <f t="shared" ref="C25:F25" si="0">SUM(C14:C24)</f>
        <v>608</v>
      </c>
      <c r="D25" s="181">
        <f t="shared" si="0"/>
        <v>584</v>
      </c>
      <c r="E25" s="181">
        <f t="shared" si="0"/>
        <v>517</v>
      </c>
      <c r="F25" s="181">
        <f t="shared" si="0"/>
        <v>67</v>
      </c>
    </row>
    <row r="28" spans="1:6" ht="15" x14ac:dyDescent="0.25">
      <c r="A28" s="182" t="s">
        <v>405</v>
      </c>
      <c r="B28" s="171"/>
      <c r="C28" s="171"/>
    </row>
    <row r="30" spans="1:6" ht="20.100000000000001" customHeight="1" x14ac:dyDescent="0.2">
      <c r="A30" s="20" t="s">
        <v>401</v>
      </c>
      <c r="B30" s="20">
        <v>2</v>
      </c>
      <c r="C30" s="20">
        <v>2</v>
      </c>
      <c r="D30" s="20">
        <v>2</v>
      </c>
      <c r="E30" s="20">
        <v>0</v>
      </c>
      <c r="F30" s="20">
        <v>2</v>
      </c>
    </row>
    <row r="31" spans="1:6" ht="30" customHeight="1" x14ac:dyDescent="0.25">
      <c r="A31" s="181" t="s">
        <v>406</v>
      </c>
      <c r="B31" s="181">
        <f>SUM(B25,B30)</f>
        <v>596</v>
      </c>
      <c r="C31" s="181">
        <f t="shared" ref="C31:F31" si="1">SUM(C25,C30)</f>
        <v>610</v>
      </c>
      <c r="D31" s="181">
        <f t="shared" si="1"/>
        <v>586</v>
      </c>
      <c r="E31" s="181">
        <f t="shared" si="1"/>
        <v>517</v>
      </c>
      <c r="F31" s="181">
        <f t="shared" si="1"/>
        <v>69</v>
      </c>
    </row>
    <row r="33" spans="1:1" ht="15" customHeight="1" x14ac:dyDescent="0.2"/>
    <row r="34" spans="1:1" ht="15" customHeight="1" x14ac:dyDescent="0.2">
      <c r="A34" t="s">
        <v>407</v>
      </c>
    </row>
    <row r="35" spans="1:1" ht="15" customHeight="1" x14ac:dyDescent="0.2"/>
    <row r="36" spans="1:1" ht="15" customHeight="1" x14ac:dyDescent="0.2"/>
    <row r="37" spans="1:1" ht="15" customHeight="1" x14ac:dyDescent="0.2">
      <c r="A37" t="s">
        <v>408</v>
      </c>
    </row>
    <row r="38" spans="1:1" ht="15" customHeight="1" x14ac:dyDescent="0.25">
      <c r="A38" t="s">
        <v>409</v>
      </c>
    </row>
    <row r="39" spans="1:1" ht="15" customHeight="1" x14ac:dyDescent="0.2">
      <c r="A39" t="s">
        <v>410</v>
      </c>
    </row>
    <row r="40" spans="1:1" ht="15" customHeight="1" x14ac:dyDescent="0.2">
      <c r="A40" t="s">
        <v>411</v>
      </c>
    </row>
    <row r="41" spans="1:1" ht="15" customHeight="1" x14ac:dyDescent="0.2">
      <c r="A41" t="s">
        <v>412</v>
      </c>
    </row>
    <row r="42" spans="1:1" ht="15" customHeight="1" x14ac:dyDescent="0.25">
      <c r="A42" t="s">
        <v>413</v>
      </c>
    </row>
    <row r="43" spans="1:1" ht="15.75" customHeight="1" x14ac:dyDescent="0.25">
      <c r="A43" t="s">
        <v>414</v>
      </c>
    </row>
  </sheetData>
  <mergeCells count="2">
    <mergeCell ref="A6:F7"/>
    <mergeCell ref="E9:F9"/>
  </mergeCells>
  <phoneticPr fontId="0" type="noConversion"/>
  <pageMargins left="0.25" right="0.25" top="0.75" bottom="0.75" header="0.3" footer="0.3"/>
  <pageSetup paperSize="9" orientation="portrait" horizontalDpi="300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opLeftCell="A34" workbookViewId="0">
      <selection activeCell="A51" sqref="A51"/>
    </sheetView>
  </sheetViews>
  <sheetFormatPr defaultRowHeight="12.75" x14ac:dyDescent="0.2"/>
  <cols>
    <col min="1" max="1" width="60.140625" customWidth="1"/>
    <col min="2" max="2" width="19.5703125" customWidth="1"/>
    <col min="257" max="257" width="60.140625" customWidth="1"/>
    <col min="258" max="258" width="19.5703125" customWidth="1"/>
    <col min="513" max="513" width="60.140625" customWidth="1"/>
    <col min="514" max="514" width="19.5703125" customWidth="1"/>
    <col min="769" max="769" width="60.140625" customWidth="1"/>
    <col min="770" max="770" width="19.5703125" customWidth="1"/>
    <col min="1025" max="1025" width="60.140625" customWidth="1"/>
    <col min="1026" max="1026" width="19.5703125" customWidth="1"/>
    <col min="1281" max="1281" width="60.140625" customWidth="1"/>
    <col min="1282" max="1282" width="19.5703125" customWidth="1"/>
    <col min="1537" max="1537" width="60.140625" customWidth="1"/>
    <col min="1538" max="1538" width="19.5703125" customWidth="1"/>
    <col min="1793" max="1793" width="60.140625" customWidth="1"/>
    <col min="1794" max="1794" width="19.5703125" customWidth="1"/>
    <col min="2049" max="2049" width="60.140625" customWidth="1"/>
    <col min="2050" max="2050" width="19.5703125" customWidth="1"/>
    <col min="2305" max="2305" width="60.140625" customWidth="1"/>
    <col min="2306" max="2306" width="19.5703125" customWidth="1"/>
    <col min="2561" max="2561" width="60.140625" customWidth="1"/>
    <col min="2562" max="2562" width="19.5703125" customWidth="1"/>
    <col min="2817" max="2817" width="60.140625" customWidth="1"/>
    <col min="2818" max="2818" width="19.5703125" customWidth="1"/>
    <col min="3073" max="3073" width="60.140625" customWidth="1"/>
    <col min="3074" max="3074" width="19.5703125" customWidth="1"/>
    <col min="3329" max="3329" width="60.140625" customWidth="1"/>
    <col min="3330" max="3330" width="19.5703125" customWidth="1"/>
    <col min="3585" max="3585" width="60.140625" customWidth="1"/>
    <col min="3586" max="3586" width="19.5703125" customWidth="1"/>
    <col min="3841" max="3841" width="60.140625" customWidth="1"/>
    <col min="3842" max="3842" width="19.5703125" customWidth="1"/>
    <col min="4097" max="4097" width="60.140625" customWidth="1"/>
    <col min="4098" max="4098" width="19.5703125" customWidth="1"/>
    <col min="4353" max="4353" width="60.140625" customWidth="1"/>
    <col min="4354" max="4354" width="19.5703125" customWidth="1"/>
    <col min="4609" max="4609" width="60.140625" customWidth="1"/>
    <col min="4610" max="4610" width="19.5703125" customWidth="1"/>
    <col min="4865" max="4865" width="60.140625" customWidth="1"/>
    <col min="4866" max="4866" width="19.5703125" customWidth="1"/>
    <col min="5121" max="5121" width="60.140625" customWidth="1"/>
    <col min="5122" max="5122" width="19.5703125" customWidth="1"/>
    <col min="5377" max="5377" width="60.140625" customWidth="1"/>
    <col min="5378" max="5378" width="19.5703125" customWidth="1"/>
    <col min="5633" max="5633" width="60.140625" customWidth="1"/>
    <col min="5634" max="5634" width="19.5703125" customWidth="1"/>
    <col min="5889" max="5889" width="60.140625" customWidth="1"/>
    <col min="5890" max="5890" width="19.5703125" customWidth="1"/>
    <col min="6145" max="6145" width="60.140625" customWidth="1"/>
    <col min="6146" max="6146" width="19.5703125" customWidth="1"/>
    <col min="6401" max="6401" width="60.140625" customWidth="1"/>
    <col min="6402" max="6402" width="19.5703125" customWidth="1"/>
    <col min="6657" max="6657" width="60.140625" customWidth="1"/>
    <col min="6658" max="6658" width="19.5703125" customWidth="1"/>
    <col min="6913" max="6913" width="60.140625" customWidth="1"/>
    <col min="6914" max="6914" width="19.5703125" customWidth="1"/>
    <col min="7169" max="7169" width="60.140625" customWidth="1"/>
    <col min="7170" max="7170" width="19.5703125" customWidth="1"/>
    <col min="7425" max="7425" width="60.140625" customWidth="1"/>
    <col min="7426" max="7426" width="19.5703125" customWidth="1"/>
    <col min="7681" max="7681" width="60.140625" customWidth="1"/>
    <col min="7682" max="7682" width="19.5703125" customWidth="1"/>
    <col min="7937" max="7937" width="60.140625" customWidth="1"/>
    <col min="7938" max="7938" width="19.5703125" customWidth="1"/>
    <col min="8193" max="8193" width="60.140625" customWidth="1"/>
    <col min="8194" max="8194" width="19.5703125" customWidth="1"/>
    <col min="8449" max="8449" width="60.140625" customWidth="1"/>
    <col min="8450" max="8450" width="19.5703125" customWidth="1"/>
    <col min="8705" max="8705" width="60.140625" customWidth="1"/>
    <col min="8706" max="8706" width="19.5703125" customWidth="1"/>
    <col min="8961" max="8961" width="60.140625" customWidth="1"/>
    <col min="8962" max="8962" width="19.5703125" customWidth="1"/>
    <col min="9217" max="9217" width="60.140625" customWidth="1"/>
    <col min="9218" max="9218" width="19.5703125" customWidth="1"/>
    <col min="9473" max="9473" width="60.140625" customWidth="1"/>
    <col min="9474" max="9474" width="19.5703125" customWidth="1"/>
    <col min="9729" max="9729" width="60.140625" customWidth="1"/>
    <col min="9730" max="9730" width="19.5703125" customWidth="1"/>
    <col min="9985" max="9985" width="60.140625" customWidth="1"/>
    <col min="9986" max="9986" width="19.5703125" customWidth="1"/>
    <col min="10241" max="10241" width="60.140625" customWidth="1"/>
    <col min="10242" max="10242" width="19.5703125" customWidth="1"/>
    <col min="10497" max="10497" width="60.140625" customWidth="1"/>
    <col min="10498" max="10498" width="19.5703125" customWidth="1"/>
    <col min="10753" max="10753" width="60.140625" customWidth="1"/>
    <col min="10754" max="10754" width="19.5703125" customWidth="1"/>
    <col min="11009" max="11009" width="60.140625" customWidth="1"/>
    <col min="11010" max="11010" width="19.5703125" customWidth="1"/>
    <col min="11265" max="11265" width="60.140625" customWidth="1"/>
    <col min="11266" max="11266" width="19.5703125" customWidth="1"/>
    <col min="11521" max="11521" width="60.140625" customWidth="1"/>
    <col min="11522" max="11522" width="19.5703125" customWidth="1"/>
    <col min="11777" max="11777" width="60.140625" customWidth="1"/>
    <col min="11778" max="11778" width="19.5703125" customWidth="1"/>
    <col min="12033" max="12033" width="60.140625" customWidth="1"/>
    <col min="12034" max="12034" width="19.5703125" customWidth="1"/>
    <col min="12289" max="12289" width="60.140625" customWidth="1"/>
    <col min="12290" max="12290" width="19.5703125" customWidth="1"/>
    <col min="12545" max="12545" width="60.140625" customWidth="1"/>
    <col min="12546" max="12546" width="19.5703125" customWidth="1"/>
    <col min="12801" max="12801" width="60.140625" customWidth="1"/>
    <col min="12802" max="12802" width="19.5703125" customWidth="1"/>
    <col min="13057" max="13057" width="60.140625" customWidth="1"/>
    <col min="13058" max="13058" width="19.5703125" customWidth="1"/>
    <col min="13313" max="13313" width="60.140625" customWidth="1"/>
    <col min="13314" max="13314" width="19.5703125" customWidth="1"/>
    <col min="13569" max="13569" width="60.140625" customWidth="1"/>
    <col min="13570" max="13570" width="19.5703125" customWidth="1"/>
    <col min="13825" max="13825" width="60.140625" customWidth="1"/>
    <col min="13826" max="13826" width="19.5703125" customWidth="1"/>
    <col min="14081" max="14081" width="60.140625" customWidth="1"/>
    <col min="14082" max="14082" width="19.5703125" customWidth="1"/>
    <col min="14337" max="14337" width="60.140625" customWidth="1"/>
    <col min="14338" max="14338" width="19.5703125" customWidth="1"/>
    <col min="14593" max="14593" width="60.140625" customWidth="1"/>
    <col min="14594" max="14594" width="19.5703125" customWidth="1"/>
    <col min="14849" max="14849" width="60.140625" customWidth="1"/>
    <col min="14850" max="14850" width="19.5703125" customWidth="1"/>
    <col min="15105" max="15105" width="60.140625" customWidth="1"/>
    <col min="15106" max="15106" width="19.5703125" customWidth="1"/>
    <col min="15361" max="15361" width="60.140625" customWidth="1"/>
    <col min="15362" max="15362" width="19.5703125" customWidth="1"/>
    <col min="15617" max="15617" width="60.140625" customWidth="1"/>
    <col min="15618" max="15618" width="19.5703125" customWidth="1"/>
    <col min="15873" max="15873" width="60.140625" customWidth="1"/>
    <col min="15874" max="15874" width="19.5703125" customWidth="1"/>
    <col min="16129" max="16129" width="60.140625" customWidth="1"/>
    <col min="16130" max="16130" width="19.5703125" customWidth="1"/>
  </cols>
  <sheetData>
    <row r="1" spans="1:2" x14ac:dyDescent="0.2">
      <c r="A1" s="61" t="s">
        <v>415</v>
      </c>
      <c r="B1" s="160" t="s">
        <v>442</v>
      </c>
    </row>
    <row r="2" spans="1:2" x14ac:dyDescent="0.2">
      <c r="A2" s="61" t="s">
        <v>416</v>
      </c>
      <c r="B2" s="187"/>
    </row>
    <row r="3" spans="1:2" x14ac:dyDescent="0.2">
      <c r="A3" s="61"/>
      <c r="B3" s="187"/>
    </row>
    <row r="4" spans="1:2" x14ac:dyDescent="0.2">
      <c r="A4" s="61"/>
      <c r="B4" s="61"/>
    </row>
    <row r="5" spans="1:2" ht="15.75" x14ac:dyDescent="0.25">
      <c r="A5" s="691" t="s">
        <v>376</v>
      </c>
      <c r="B5" s="691"/>
    </row>
    <row r="6" spans="1:2" s="203" customFormat="1" ht="15.75" x14ac:dyDescent="0.2">
      <c r="A6" s="202"/>
      <c r="B6" s="202"/>
    </row>
    <row r="7" spans="1:2" ht="15.75" x14ac:dyDescent="0.25">
      <c r="A7" s="691" t="s">
        <v>471</v>
      </c>
      <c r="B7" s="691"/>
    </row>
    <row r="8" spans="1:2" ht="47.25" customHeight="1" x14ac:dyDescent="0.2">
      <c r="A8" s="692" t="s">
        <v>443</v>
      </c>
      <c r="B8" s="692"/>
    </row>
    <row r="9" spans="1:2" ht="11.25" customHeight="1" x14ac:dyDescent="0.2">
      <c r="A9" s="188"/>
      <c r="B9" s="188"/>
    </row>
    <row r="10" spans="1:2" x14ac:dyDescent="0.2">
      <c r="A10" s="184"/>
      <c r="B10" s="184"/>
    </row>
    <row r="11" spans="1:2" x14ac:dyDescent="0.2">
      <c r="A11" s="61"/>
      <c r="B11" s="160" t="s">
        <v>417</v>
      </c>
    </row>
    <row r="12" spans="1:2" x14ac:dyDescent="0.2">
      <c r="A12" s="162" t="s">
        <v>418</v>
      </c>
      <c r="B12" s="162" t="s">
        <v>419</v>
      </c>
    </row>
    <row r="13" spans="1:2" ht="22.5" x14ac:dyDescent="0.2">
      <c r="A13" s="185" t="s">
        <v>420</v>
      </c>
      <c r="B13" s="191">
        <v>0</v>
      </c>
    </row>
    <row r="14" spans="1:2" x14ac:dyDescent="0.2">
      <c r="A14" s="161" t="s">
        <v>421</v>
      </c>
      <c r="B14" s="191"/>
    </row>
    <row r="15" spans="1:2" x14ac:dyDescent="0.2">
      <c r="A15" s="161" t="s">
        <v>422</v>
      </c>
      <c r="B15" s="191"/>
    </row>
    <row r="16" spans="1:2" x14ac:dyDescent="0.2">
      <c r="A16" s="161" t="s">
        <v>423</v>
      </c>
      <c r="B16" s="191"/>
    </row>
    <row r="17" spans="1:2" x14ac:dyDescent="0.2">
      <c r="A17" s="161"/>
      <c r="B17" s="191"/>
    </row>
    <row r="18" spans="1:2" x14ac:dyDescent="0.2">
      <c r="A18" s="161"/>
      <c r="B18" s="191"/>
    </row>
    <row r="19" spans="1:2" x14ac:dyDescent="0.2">
      <c r="A19" s="161"/>
      <c r="B19" s="191"/>
    </row>
    <row r="20" spans="1:2" x14ac:dyDescent="0.2">
      <c r="A20" s="161"/>
      <c r="B20" s="191"/>
    </row>
    <row r="21" spans="1:2" x14ac:dyDescent="0.2">
      <c r="A21" s="161"/>
      <c r="B21" s="191"/>
    </row>
    <row r="22" spans="1:2" x14ac:dyDescent="0.2">
      <c r="A22" s="161" t="s">
        <v>444</v>
      </c>
      <c r="B22" s="191"/>
    </row>
    <row r="23" spans="1:2" x14ac:dyDescent="0.2">
      <c r="A23" s="161" t="s">
        <v>479</v>
      </c>
      <c r="B23" s="191">
        <v>0</v>
      </c>
    </row>
    <row r="24" spans="1:2" x14ac:dyDescent="0.2">
      <c r="A24" s="161" t="s">
        <v>422</v>
      </c>
      <c r="B24" s="191"/>
    </row>
    <row r="25" spans="1:2" x14ac:dyDescent="0.2">
      <c r="A25" s="161" t="s">
        <v>423</v>
      </c>
      <c r="B25" s="191"/>
    </row>
    <row r="26" spans="1:2" x14ac:dyDescent="0.2">
      <c r="A26" s="161"/>
      <c r="B26" s="191"/>
    </row>
    <row r="27" spans="1:2" x14ac:dyDescent="0.2">
      <c r="A27" s="161"/>
      <c r="B27" s="191"/>
    </row>
    <row r="28" spans="1:2" x14ac:dyDescent="0.2">
      <c r="A28" s="161"/>
      <c r="B28" s="191"/>
    </row>
    <row r="29" spans="1:2" x14ac:dyDescent="0.2">
      <c r="A29" s="161"/>
      <c r="B29" s="191"/>
    </row>
    <row r="30" spans="1:2" x14ac:dyDescent="0.2">
      <c r="A30" s="34" t="s">
        <v>68</v>
      </c>
      <c r="B30" s="192">
        <f>SUM(B13:B29)</f>
        <v>0</v>
      </c>
    </row>
    <row r="31" spans="1:2" x14ac:dyDescent="0.2">
      <c r="A31" s="61"/>
      <c r="B31" s="61"/>
    </row>
    <row r="33" spans="1:2" x14ac:dyDescent="0.2">
      <c r="A33" t="s">
        <v>445</v>
      </c>
    </row>
    <row r="36" spans="1:2" x14ac:dyDescent="0.2">
      <c r="B36" s="190" t="s">
        <v>475</v>
      </c>
    </row>
    <row r="37" spans="1:2" ht="15.75" x14ac:dyDescent="0.25">
      <c r="A37" s="691" t="s">
        <v>376</v>
      </c>
      <c r="B37" s="691"/>
    </row>
    <row r="38" spans="1:2" ht="15.75" x14ac:dyDescent="0.25">
      <c r="A38" s="193"/>
      <c r="B38" s="193"/>
    </row>
    <row r="39" spans="1:2" ht="15.75" x14ac:dyDescent="0.25">
      <c r="A39" s="691" t="s">
        <v>471</v>
      </c>
      <c r="B39" s="691"/>
    </row>
    <row r="40" spans="1:2" ht="15.75" customHeight="1" x14ac:dyDescent="0.2">
      <c r="A40" s="693" t="s">
        <v>472</v>
      </c>
      <c r="B40" s="693"/>
    </row>
    <row r="41" spans="1:2" ht="9" customHeight="1" x14ac:dyDescent="0.2"/>
    <row r="42" spans="1:2" x14ac:dyDescent="0.2">
      <c r="B42" s="190" t="s">
        <v>473</v>
      </c>
    </row>
    <row r="43" spans="1:2" x14ac:dyDescent="0.2">
      <c r="A43" s="183" t="s">
        <v>474</v>
      </c>
      <c r="B43" s="183" t="s">
        <v>419</v>
      </c>
    </row>
    <row r="44" spans="1:2" x14ac:dyDescent="0.2">
      <c r="A44" s="20" t="s">
        <v>478</v>
      </c>
      <c r="B44" s="204">
        <v>9817</v>
      </c>
    </row>
    <row r="45" spans="1:2" x14ac:dyDescent="0.2">
      <c r="A45" s="20" t="s">
        <v>478</v>
      </c>
      <c r="B45" s="204">
        <v>254727</v>
      </c>
    </row>
    <row r="46" spans="1:2" x14ac:dyDescent="0.2">
      <c r="A46" s="20" t="s">
        <v>476</v>
      </c>
      <c r="B46" s="204">
        <v>150</v>
      </c>
    </row>
    <row r="47" spans="1:2" x14ac:dyDescent="0.2">
      <c r="A47" s="20" t="s">
        <v>477</v>
      </c>
      <c r="B47" s="204">
        <v>120</v>
      </c>
    </row>
    <row r="48" spans="1:2" x14ac:dyDescent="0.2">
      <c r="A48" s="20" t="s">
        <v>68</v>
      </c>
      <c r="B48" s="205">
        <f>SUM(B44:B47)</f>
        <v>264814</v>
      </c>
    </row>
    <row r="51" spans="1:1" x14ac:dyDescent="0.2">
      <c r="A51" t="s">
        <v>445</v>
      </c>
    </row>
  </sheetData>
  <mergeCells count="6">
    <mergeCell ref="A5:B5"/>
    <mergeCell ref="A8:B8"/>
    <mergeCell ref="A39:B39"/>
    <mergeCell ref="A40:B40"/>
    <mergeCell ref="A7:B7"/>
    <mergeCell ref="A37:B37"/>
  </mergeCells>
  <pageMargins left="0.7" right="0.7" top="0.75" bottom="0.75" header="0.3" footer="0.3"/>
  <pageSetup paperSize="9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workbookViewId="0">
      <selection activeCell="P7" sqref="P7"/>
    </sheetView>
  </sheetViews>
  <sheetFormatPr defaultRowHeight="11.25" x14ac:dyDescent="0.2"/>
  <cols>
    <col min="1" max="2" width="11.42578125" style="415" customWidth="1"/>
    <col min="3" max="3" width="9.140625" style="479"/>
    <col min="4" max="5" width="9.140625" style="415"/>
    <col min="6" max="7" width="7" style="415" customWidth="1"/>
    <col min="8" max="8" width="9.140625" style="415"/>
    <col min="9" max="9" width="10.42578125" style="415" customWidth="1"/>
    <col min="10" max="11" width="12.42578125" style="415" customWidth="1"/>
    <col min="12" max="12" width="6.85546875" style="415" customWidth="1"/>
    <col min="13" max="13" width="11.42578125" style="415" customWidth="1"/>
    <col min="14" max="16384" width="9.140625" style="415"/>
  </cols>
  <sheetData>
    <row r="1" spans="1:14" x14ac:dyDescent="0.2">
      <c r="N1" s="482" t="s">
        <v>985</v>
      </c>
    </row>
    <row r="2" spans="1:14" ht="12.75" customHeight="1" x14ac:dyDescent="0.2">
      <c r="A2" s="702" t="s">
        <v>786</v>
      </c>
      <c r="B2" s="702"/>
      <c r="C2" s="702"/>
      <c r="D2" s="702"/>
      <c r="E2" s="702"/>
      <c r="F2" s="702"/>
      <c r="G2" s="702"/>
      <c r="H2" s="702"/>
      <c r="I2" s="702"/>
      <c r="J2" s="702"/>
      <c r="K2" s="702"/>
      <c r="L2" s="702"/>
      <c r="M2" s="702"/>
      <c r="N2" s="702"/>
    </row>
    <row r="3" spans="1:14" ht="12.75" customHeight="1" x14ac:dyDescent="0.2">
      <c r="A3" s="702" t="s">
        <v>900</v>
      </c>
      <c r="B3" s="702"/>
      <c r="C3" s="702"/>
      <c r="D3" s="702"/>
      <c r="E3" s="702"/>
      <c r="F3" s="702"/>
      <c r="G3" s="702"/>
      <c r="H3" s="702"/>
      <c r="I3" s="702"/>
      <c r="J3" s="702"/>
      <c r="K3" s="702"/>
      <c r="L3" s="702"/>
      <c r="M3" s="702"/>
      <c r="N3" s="702"/>
    </row>
    <row r="4" spans="1:14" ht="13.5" customHeight="1" x14ac:dyDescent="0.2">
      <c r="A4" s="702" t="s">
        <v>901</v>
      </c>
      <c r="B4" s="702"/>
      <c r="C4" s="702"/>
      <c r="D4" s="702"/>
      <c r="E4" s="702"/>
      <c r="F4" s="702"/>
      <c r="G4" s="702"/>
      <c r="H4" s="702"/>
      <c r="I4" s="702"/>
      <c r="J4" s="702"/>
      <c r="K4" s="702"/>
      <c r="L4" s="702"/>
      <c r="M4" s="702"/>
      <c r="N4" s="702"/>
    </row>
    <row r="5" spans="1:14" ht="13.5" customHeight="1" x14ac:dyDescent="0.2">
      <c r="A5" s="483"/>
      <c r="B5" s="483"/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</row>
    <row r="6" spans="1:14" ht="12.75" customHeight="1" x14ac:dyDescent="0.2">
      <c r="A6" s="483"/>
      <c r="B6" s="483"/>
      <c r="C6" s="483"/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8" spans="1:14" ht="33.75" x14ac:dyDescent="0.2">
      <c r="A8" s="410" t="s">
        <v>859</v>
      </c>
      <c r="B8" s="411" t="s">
        <v>860</v>
      </c>
      <c r="C8" s="412"/>
      <c r="D8" s="694" t="s">
        <v>861</v>
      </c>
      <c r="E8" s="695"/>
      <c r="F8" s="695"/>
      <c r="G8" s="413"/>
      <c r="H8" s="410" t="s">
        <v>862</v>
      </c>
      <c r="I8" s="410" t="s">
        <v>863</v>
      </c>
      <c r="J8" s="411" t="s">
        <v>864</v>
      </c>
      <c r="K8" s="411" t="s">
        <v>865</v>
      </c>
      <c r="L8" s="414" t="s">
        <v>866</v>
      </c>
      <c r="M8" s="696" t="s">
        <v>867</v>
      </c>
      <c r="N8" s="697"/>
    </row>
    <row r="9" spans="1:14" ht="33.75" x14ac:dyDescent="0.2">
      <c r="A9" s="416" t="s">
        <v>868</v>
      </c>
      <c r="B9" s="417">
        <v>2922730886</v>
      </c>
      <c r="C9" s="418"/>
      <c r="D9" s="419" t="s">
        <v>869</v>
      </c>
      <c r="E9" s="420" t="s">
        <v>870</v>
      </c>
      <c r="F9" s="421"/>
      <c r="G9" s="421" t="s">
        <v>871</v>
      </c>
      <c r="H9" s="416" t="s">
        <v>872</v>
      </c>
      <c r="I9" s="416"/>
      <c r="J9" s="417">
        <v>173456828</v>
      </c>
      <c r="K9" s="417">
        <v>3296122220</v>
      </c>
      <c r="L9" s="422">
        <v>43452</v>
      </c>
      <c r="M9" s="698"/>
      <c r="N9" s="699"/>
    </row>
    <row r="10" spans="1:14" ht="33.75" x14ac:dyDescent="0.2">
      <c r="A10" s="423" t="s">
        <v>873</v>
      </c>
      <c r="B10" s="424">
        <v>1809482493</v>
      </c>
      <c r="C10" s="425"/>
      <c r="D10" s="426" t="s">
        <v>869</v>
      </c>
      <c r="E10" s="427" t="s">
        <v>870</v>
      </c>
      <c r="F10" s="428"/>
      <c r="G10" s="428" t="s">
        <v>871</v>
      </c>
      <c r="H10" s="429" t="s">
        <v>874</v>
      </c>
      <c r="I10" s="429"/>
      <c r="J10" s="430">
        <v>117290931</v>
      </c>
      <c r="K10" s="430">
        <v>2037397905</v>
      </c>
      <c r="L10" s="431">
        <v>43452</v>
      </c>
      <c r="M10" s="698"/>
      <c r="N10" s="699"/>
    </row>
    <row r="11" spans="1:14" ht="22.5" x14ac:dyDescent="0.2">
      <c r="A11" s="432" t="s">
        <v>875</v>
      </c>
      <c r="B11" s="433">
        <v>1268283293</v>
      </c>
      <c r="C11" s="434"/>
      <c r="D11" s="435" t="s">
        <v>876</v>
      </c>
      <c r="E11" s="436" t="s">
        <v>870</v>
      </c>
      <c r="F11" s="437"/>
      <c r="G11" s="437" t="s">
        <v>871</v>
      </c>
      <c r="H11" s="438" t="s">
        <v>877</v>
      </c>
      <c r="I11" s="438"/>
      <c r="J11" s="439">
        <v>73822011</v>
      </c>
      <c r="K11" s="439">
        <v>1374258196</v>
      </c>
      <c r="L11" s="440">
        <v>43452</v>
      </c>
      <c r="M11" s="700"/>
      <c r="N11" s="701"/>
    </row>
    <row r="12" spans="1:14" x14ac:dyDescent="0.2">
      <c r="A12" s="441"/>
      <c r="B12" s="442">
        <v>6000496672</v>
      </c>
      <c r="C12" s="443"/>
      <c r="D12" s="444"/>
      <c r="E12" s="445"/>
      <c r="F12" s="446"/>
      <c r="G12" s="446"/>
      <c r="H12" s="447"/>
      <c r="I12" s="448"/>
      <c r="J12" s="442">
        <v>364569770</v>
      </c>
      <c r="K12" s="442">
        <v>6707778321</v>
      </c>
      <c r="L12" s="449"/>
      <c r="M12" s="450"/>
      <c r="N12" s="451"/>
    </row>
    <row r="13" spans="1:14" ht="22.5" x14ac:dyDescent="0.2">
      <c r="A13" s="452" t="s">
        <v>878</v>
      </c>
      <c r="B13" s="453">
        <v>162346687</v>
      </c>
      <c r="C13" s="454" t="s">
        <v>879</v>
      </c>
      <c r="D13" s="455">
        <v>8.5000000000000006E-2</v>
      </c>
      <c r="E13" s="456" t="s">
        <v>880</v>
      </c>
      <c r="F13" s="457"/>
      <c r="G13" s="421" t="s">
        <v>881</v>
      </c>
      <c r="H13" s="458">
        <v>41710</v>
      </c>
      <c r="I13" s="458" t="s">
        <v>882</v>
      </c>
      <c r="J13" s="453">
        <v>51147498</v>
      </c>
      <c r="K13" s="453">
        <f>SUM(B13-J13)</f>
        <v>111199189</v>
      </c>
      <c r="L13" s="459"/>
      <c r="M13" s="453"/>
      <c r="N13" s="453"/>
    </row>
    <row r="14" spans="1:14" x14ac:dyDescent="0.2">
      <c r="A14" s="460" t="s">
        <v>883</v>
      </c>
      <c r="B14" s="461">
        <v>18000000</v>
      </c>
      <c r="C14" s="462"/>
      <c r="D14" s="463">
        <v>0.15</v>
      </c>
      <c r="E14" s="464" t="s">
        <v>884</v>
      </c>
      <c r="F14" s="465"/>
      <c r="G14" s="465"/>
      <c r="H14" s="466">
        <v>40926</v>
      </c>
      <c r="I14" s="466"/>
      <c r="J14" s="467"/>
      <c r="K14" s="461">
        <f t="shared" ref="K14:K21" si="0">SUM(B14-J14)</f>
        <v>18000000</v>
      </c>
      <c r="L14" s="468"/>
      <c r="M14" s="461"/>
      <c r="N14" s="461"/>
    </row>
    <row r="15" spans="1:14" ht="19.5" x14ac:dyDescent="0.2">
      <c r="A15" s="460" t="s">
        <v>885</v>
      </c>
      <c r="B15" s="461">
        <v>100000000</v>
      </c>
      <c r="C15" s="469" t="s">
        <v>886</v>
      </c>
      <c r="D15" s="463">
        <v>0.15</v>
      </c>
      <c r="E15" s="464"/>
      <c r="F15" s="465"/>
      <c r="G15" s="465"/>
      <c r="H15" s="466">
        <v>40988</v>
      </c>
      <c r="I15" s="466"/>
      <c r="J15" s="467"/>
      <c r="K15" s="461">
        <f t="shared" si="0"/>
        <v>100000000</v>
      </c>
      <c r="L15" s="468"/>
      <c r="M15" s="461"/>
      <c r="N15" s="461"/>
    </row>
    <row r="16" spans="1:14" x14ac:dyDescent="0.2">
      <c r="A16" s="460" t="s">
        <v>887</v>
      </c>
      <c r="B16" s="461">
        <v>235700000</v>
      </c>
      <c r="C16" s="462" t="s">
        <v>888</v>
      </c>
      <c r="D16" s="463">
        <v>0.06</v>
      </c>
      <c r="E16" s="464"/>
      <c r="F16" s="465"/>
      <c r="G16" s="465"/>
      <c r="H16" s="466">
        <v>40908</v>
      </c>
      <c r="I16" s="466">
        <v>40906</v>
      </c>
      <c r="J16" s="467">
        <v>50659241</v>
      </c>
      <c r="K16" s="461">
        <f t="shared" si="0"/>
        <v>185040759</v>
      </c>
      <c r="L16" s="468"/>
      <c r="M16" s="461"/>
      <c r="N16" s="461"/>
    </row>
    <row r="17" spans="1:14" x14ac:dyDescent="0.2">
      <c r="A17" s="460" t="s">
        <v>889</v>
      </c>
      <c r="B17" s="461">
        <v>161864704</v>
      </c>
      <c r="C17" s="462"/>
      <c r="D17" s="463"/>
      <c r="E17" s="464"/>
      <c r="F17" s="465"/>
      <c r="G17" s="465"/>
      <c r="H17" s="466">
        <v>40910</v>
      </c>
      <c r="I17" s="466"/>
      <c r="J17" s="467"/>
      <c r="K17" s="461">
        <f t="shared" si="0"/>
        <v>161864704</v>
      </c>
      <c r="L17" s="468"/>
      <c r="M17" s="461"/>
      <c r="N17" s="461"/>
    </row>
    <row r="18" spans="1:14" x14ac:dyDescent="0.2">
      <c r="A18" s="460" t="s">
        <v>890</v>
      </c>
      <c r="B18" s="461">
        <v>50000000</v>
      </c>
      <c r="C18" s="462"/>
      <c r="D18" s="463"/>
      <c r="E18" s="464"/>
      <c r="F18" s="465"/>
      <c r="G18" s="465"/>
      <c r="H18" s="466">
        <v>40937</v>
      </c>
      <c r="I18" s="466"/>
      <c r="J18" s="467"/>
      <c r="K18" s="461">
        <f t="shared" si="0"/>
        <v>50000000</v>
      </c>
      <c r="L18" s="468"/>
      <c r="M18" s="461"/>
      <c r="N18" s="461"/>
    </row>
    <row r="19" spans="1:14" x14ac:dyDescent="0.2">
      <c r="A19" s="460" t="s">
        <v>891</v>
      </c>
      <c r="B19" s="461">
        <v>600000000</v>
      </c>
      <c r="C19" s="462"/>
      <c r="D19" s="463">
        <v>0.22</v>
      </c>
      <c r="E19" s="464"/>
      <c r="F19" s="465"/>
      <c r="G19" s="465"/>
      <c r="H19" s="466">
        <v>40908</v>
      </c>
      <c r="I19" s="465"/>
      <c r="J19" s="467"/>
      <c r="K19" s="461">
        <f t="shared" si="0"/>
        <v>600000000</v>
      </c>
      <c r="L19" s="468"/>
      <c r="M19" s="461"/>
      <c r="N19" s="461" t="s">
        <v>892</v>
      </c>
    </row>
    <row r="20" spans="1:14" ht="19.5" x14ac:dyDescent="0.2">
      <c r="A20" s="470" t="s">
        <v>891</v>
      </c>
      <c r="B20" s="471">
        <v>750000000</v>
      </c>
      <c r="C20" s="469" t="s">
        <v>893</v>
      </c>
      <c r="D20" s="472">
        <v>0.2</v>
      </c>
      <c r="E20" s="473"/>
      <c r="F20" s="474"/>
      <c r="G20" s="474"/>
      <c r="H20" s="475">
        <v>40988</v>
      </c>
      <c r="I20" s="476" t="s">
        <v>894</v>
      </c>
      <c r="J20" s="477">
        <v>435226865</v>
      </c>
      <c r="K20" s="461">
        <f t="shared" si="0"/>
        <v>314773135</v>
      </c>
      <c r="L20" s="478"/>
      <c r="M20" s="471"/>
      <c r="N20" s="471"/>
    </row>
    <row r="21" spans="1:14" x14ac:dyDescent="0.2">
      <c r="A21" s="460" t="s">
        <v>895</v>
      </c>
      <c r="B21" s="461">
        <v>210076886</v>
      </c>
      <c r="C21" s="462"/>
      <c r="D21" s="463">
        <v>3.9609999999999999E-2</v>
      </c>
      <c r="E21" s="464"/>
      <c r="F21" s="465"/>
      <c r="G21" s="465"/>
      <c r="H21" s="466" t="s">
        <v>896</v>
      </c>
      <c r="I21" s="466"/>
      <c r="J21" s="467"/>
      <c r="K21" s="461">
        <f t="shared" si="0"/>
        <v>210076886</v>
      </c>
      <c r="L21" s="468">
        <v>43151</v>
      </c>
      <c r="M21" s="461" t="s">
        <v>897</v>
      </c>
      <c r="N21" s="461"/>
    </row>
    <row r="23" spans="1:14" x14ac:dyDescent="0.2">
      <c r="B23" s="415" t="s">
        <v>898</v>
      </c>
      <c r="H23" s="415" t="s">
        <v>899</v>
      </c>
      <c r="K23" s="480">
        <f>SUM(K12:K22)</f>
        <v>8458732994</v>
      </c>
    </row>
    <row r="24" spans="1:14" x14ac:dyDescent="0.2">
      <c r="C24" s="415"/>
    </row>
    <row r="25" spans="1:14" x14ac:dyDescent="0.2">
      <c r="B25" s="481"/>
      <c r="C25" s="415"/>
    </row>
    <row r="26" spans="1:14" x14ac:dyDescent="0.2">
      <c r="B26" s="481"/>
      <c r="C26" s="415"/>
    </row>
  </sheetData>
  <mergeCells count="5">
    <mergeCell ref="D8:F8"/>
    <mergeCell ref="M8:N11"/>
    <mergeCell ref="A2:N2"/>
    <mergeCell ref="A3:N3"/>
    <mergeCell ref="A4:N4"/>
  </mergeCells>
  <printOptions horizontalCentered="1"/>
  <pageMargins left="0.70866141732283472" right="0.70866141732283472" top="0.94488188976377963" bottom="0.74803149606299213" header="0.31496062992125984" footer="0.31496062992125984"/>
  <pageSetup paperSize="9" scale="98" orientation="landscape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4"/>
  <sheetViews>
    <sheetView topLeftCell="A28" workbookViewId="0">
      <selection activeCell="A35" sqref="A35"/>
    </sheetView>
  </sheetViews>
  <sheetFormatPr defaultRowHeight="11.25" x14ac:dyDescent="0.2"/>
  <cols>
    <col min="1" max="1" width="22.7109375" style="341" customWidth="1"/>
    <col min="2" max="21" width="8.5703125" style="342" customWidth="1"/>
    <col min="22" max="22" width="10.140625" style="342" customWidth="1"/>
    <col min="23" max="23" width="9.28515625" style="342" bestFit="1" customWidth="1"/>
    <col min="24" max="24" width="12.7109375" style="342" customWidth="1"/>
    <col min="25" max="256" width="9.140625" style="342"/>
    <col min="257" max="257" width="22.7109375" style="342" customWidth="1"/>
    <col min="258" max="277" width="8.5703125" style="342" customWidth="1"/>
    <col min="278" max="278" width="10.140625" style="342" customWidth="1"/>
    <col min="279" max="279" width="9.28515625" style="342" bestFit="1" customWidth="1"/>
    <col min="280" max="280" width="12.7109375" style="342" customWidth="1"/>
    <col min="281" max="512" width="9.140625" style="342"/>
    <col min="513" max="513" width="22.7109375" style="342" customWidth="1"/>
    <col min="514" max="533" width="8.5703125" style="342" customWidth="1"/>
    <col min="534" max="534" width="10.140625" style="342" customWidth="1"/>
    <col min="535" max="535" width="9.28515625" style="342" bestFit="1" customWidth="1"/>
    <col min="536" max="536" width="12.7109375" style="342" customWidth="1"/>
    <col min="537" max="768" width="9.140625" style="342"/>
    <col min="769" max="769" width="22.7109375" style="342" customWidth="1"/>
    <col min="770" max="789" width="8.5703125" style="342" customWidth="1"/>
    <col min="790" max="790" width="10.140625" style="342" customWidth="1"/>
    <col min="791" max="791" width="9.28515625" style="342" bestFit="1" customWidth="1"/>
    <col min="792" max="792" width="12.7109375" style="342" customWidth="1"/>
    <col min="793" max="1024" width="9.140625" style="342"/>
    <col min="1025" max="1025" width="22.7109375" style="342" customWidth="1"/>
    <col min="1026" max="1045" width="8.5703125" style="342" customWidth="1"/>
    <col min="1046" max="1046" width="10.140625" style="342" customWidth="1"/>
    <col min="1047" max="1047" width="9.28515625" style="342" bestFit="1" customWidth="1"/>
    <col min="1048" max="1048" width="12.7109375" style="342" customWidth="1"/>
    <col min="1049" max="1280" width="9.140625" style="342"/>
    <col min="1281" max="1281" width="22.7109375" style="342" customWidth="1"/>
    <col min="1282" max="1301" width="8.5703125" style="342" customWidth="1"/>
    <col min="1302" max="1302" width="10.140625" style="342" customWidth="1"/>
    <col min="1303" max="1303" width="9.28515625" style="342" bestFit="1" customWidth="1"/>
    <col min="1304" max="1304" width="12.7109375" style="342" customWidth="1"/>
    <col min="1305" max="1536" width="9.140625" style="342"/>
    <col min="1537" max="1537" width="22.7109375" style="342" customWidth="1"/>
    <col min="1538" max="1557" width="8.5703125" style="342" customWidth="1"/>
    <col min="1558" max="1558" width="10.140625" style="342" customWidth="1"/>
    <col min="1559" max="1559" width="9.28515625" style="342" bestFit="1" customWidth="1"/>
    <col min="1560" max="1560" width="12.7109375" style="342" customWidth="1"/>
    <col min="1561" max="1792" width="9.140625" style="342"/>
    <col min="1793" max="1793" width="22.7109375" style="342" customWidth="1"/>
    <col min="1794" max="1813" width="8.5703125" style="342" customWidth="1"/>
    <col min="1814" max="1814" width="10.140625" style="342" customWidth="1"/>
    <col min="1815" max="1815" width="9.28515625" style="342" bestFit="1" customWidth="1"/>
    <col min="1816" max="1816" width="12.7109375" style="342" customWidth="1"/>
    <col min="1817" max="2048" width="9.140625" style="342"/>
    <col min="2049" max="2049" width="22.7109375" style="342" customWidth="1"/>
    <col min="2050" max="2069" width="8.5703125" style="342" customWidth="1"/>
    <col min="2070" max="2070" width="10.140625" style="342" customWidth="1"/>
    <col min="2071" max="2071" width="9.28515625" style="342" bestFit="1" customWidth="1"/>
    <col min="2072" max="2072" width="12.7109375" style="342" customWidth="1"/>
    <col min="2073" max="2304" width="9.140625" style="342"/>
    <col min="2305" max="2305" width="22.7109375" style="342" customWidth="1"/>
    <col min="2306" max="2325" width="8.5703125" style="342" customWidth="1"/>
    <col min="2326" max="2326" width="10.140625" style="342" customWidth="1"/>
    <col min="2327" max="2327" width="9.28515625" style="342" bestFit="1" customWidth="1"/>
    <col min="2328" max="2328" width="12.7109375" style="342" customWidth="1"/>
    <col min="2329" max="2560" width="9.140625" style="342"/>
    <col min="2561" max="2561" width="22.7109375" style="342" customWidth="1"/>
    <col min="2562" max="2581" width="8.5703125" style="342" customWidth="1"/>
    <col min="2582" max="2582" width="10.140625" style="342" customWidth="1"/>
    <col min="2583" max="2583" width="9.28515625" style="342" bestFit="1" customWidth="1"/>
    <col min="2584" max="2584" width="12.7109375" style="342" customWidth="1"/>
    <col min="2585" max="2816" width="9.140625" style="342"/>
    <col min="2817" max="2817" width="22.7109375" style="342" customWidth="1"/>
    <col min="2818" max="2837" width="8.5703125" style="342" customWidth="1"/>
    <col min="2838" max="2838" width="10.140625" style="342" customWidth="1"/>
    <col min="2839" max="2839" width="9.28515625" style="342" bestFit="1" customWidth="1"/>
    <col min="2840" max="2840" width="12.7109375" style="342" customWidth="1"/>
    <col min="2841" max="3072" width="9.140625" style="342"/>
    <col min="3073" max="3073" width="22.7109375" style="342" customWidth="1"/>
    <col min="3074" max="3093" width="8.5703125" style="342" customWidth="1"/>
    <col min="3094" max="3094" width="10.140625" style="342" customWidth="1"/>
    <col min="3095" max="3095" width="9.28515625" style="342" bestFit="1" customWidth="1"/>
    <col min="3096" max="3096" width="12.7109375" style="342" customWidth="1"/>
    <col min="3097" max="3328" width="9.140625" style="342"/>
    <col min="3329" max="3329" width="22.7109375" style="342" customWidth="1"/>
    <col min="3330" max="3349" width="8.5703125" style="342" customWidth="1"/>
    <col min="3350" max="3350" width="10.140625" style="342" customWidth="1"/>
    <col min="3351" max="3351" width="9.28515625" style="342" bestFit="1" customWidth="1"/>
    <col min="3352" max="3352" width="12.7109375" style="342" customWidth="1"/>
    <col min="3353" max="3584" width="9.140625" style="342"/>
    <col min="3585" max="3585" width="22.7109375" style="342" customWidth="1"/>
    <col min="3586" max="3605" width="8.5703125" style="342" customWidth="1"/>
    <col min="3606" max="3606" width="10.140625" style="342" customWidth="1"/>
    <col min="3607" max="3607" width="9.28515625" style="342" bestFit="1" customWidth="1"/>
    <col min="3608" max="3608" width="12.7109375" style="342" customWidth="1"/>
    <col min="3609" max="3840" width="9.140625" style="342"/>
    <col min="3841" max="3841" width="22.7109375" style="342" customWidth="1"/>
    <col min="3842" max="3861" width="8.5703125" style="342" customWidth="1"/>
    <col min="3862" max="3862" width="10.140625" style="342" customWidth="1"/>
    <col min="3863" max="3863" width="9.28515625" style="342" bestFit="1" customWidth="1"/>
    <col min="3864" max="3864" width="12.7109375" style="342" customWidth="1"/>
    <col min="3865" max="4096" width="9.140625" style="342"/>
    <col min="4097" max="4097" width="22.7109375" style="342" customWidth="1"/>
    <col min="4098" max="4117" width="8.5703125" style="342" customWidth="1"/>
    <col min="4118" max="4118" width="10.140625" style="342" customWidth="1"/>
    <col min="4119" max="4119" width="9.28515625" style="342" bestFit="1" customWidth="1"/>
    <col min="4120" max="4120" width="12.7109375" style="342" customWidth="1"/>
    <col min="4121" max="4352" width="9.140625" style="342"/>
    <col min="4353" max="4353" width="22.7109375" style="342" customWidth="1"/>
    <col min="4354" max="4373" width="8.5703125" style="342" customWidth="1"/>
    <col min="4374" max="4374" width="10.140625" style="342" customWidth="1"/>
    <col min="4375" max="4375" width="9.28515625" style="342" bestFit="1" customWidth="1"/>
    <col min="4376" max="4376" width="12.7109375" style="342" customWidth="1"/>
    <col min="4377" max="4608" width="9.140625" style="342"/>
    <col min="4609" max="4609" width="22.7109375" style="342" customWidth="1"/>
    <col min="4610" max="4629" width="8.5703125" style="342" customWidth="1"/>
    <col min="4630" max="4630" width="10.140625" style="342" customWidth="1"/>
    <col min="4631" max="4631" width="9.28515625" style="342" bestFit="1" customWidth="1"/>
    <col min="4632" max="4632" width="12.7109375" style="342" customWidth="1"/>
    <col min="4633" max="4864" width="9.140625" style="342"/>
    <col min="4865" max="4865" width="22.7109375" style="342" customWidth="1"/>
    <col min="4866" max="4885" width="8.5703125" style="342" customWidth="1"/>
    <col min="4886" max="4886" width="10.140625" style="342" customWidth="1"/>
    <col min="4887" max="4887" width="9.28515625" style="342" bestFit="1" customWidth="1"/>
    <col min="4888" max="4888" width="12.7109375" style="342" customWidth="1"/>
    <col min="4889" max="5120" width="9.140625" style="342"/>
    <col min="5121" max="5121" width="22.7109375" style="342" customWidth="1"/>
    <col min="5122" max="5141" width="8.5703125" style="342" customWidth="1"/>
    <col min="5142" max="5142" width="10.140625" style="342" customWidth="1"/>
    <col min="5143" max="5143" width="9.28515625" style="342" bestFit="1" customWidth="1"/>
    <col min="5144" max="5144" width="12.7109375" style="342" customWidth="1"/>
    <col min="5145" max="5376" width="9.140625" style="342"/>
    <col min="5377" max="5377" width="22.7109375" style="342" customWidth="1"/>
    <col min="5378" max="5397" width="8.5703125" style="342" customWidth="1"/>
    <col min="5398" max="5398" width="10.140625" style="342" customWidth="1"/>
    <col min="5399" max="5399" width="9.28515625" style="342" bestFit="1" customWidth="1"/>
    <col min="5400" max="5400" width="12.7109375" style="342" customWidth="1"/>
    <col min="5401" max="5632" width="9.140625" style="342"/>
    <col min="5633" max="5633" width="22.7109375" style="342" customWidth="1"/>
    <col min="5634" max="5653" width="8.5703125" style="342" customWidth="1"/>
    <col min="5654" max="5654" width="10.140625" style="342" customWidth="1"/>
    <col min="5655" max="5655" width="9.28515625" style="342" bestFit="1" customWidth="1"/>
    <col min="5656" max="5656" width="12.7109375" style="342" customWidth="1"/>
    <col min="5657" max="5888" width="9.140625" style="342"/>
    <col min="5889" max="5889" width="22.7109375" style="342" customWidth="1"/>
    <col min="5890" max="5909" width="8.5703125" style="342" customWidth="1"/>
    <col min="5910" max="5910" width="10.140625" style="342" customWidth="1"/>
    <col min="5911" max="5911" width="9.28515625" style="342" bestFit="1" customWidth="1"/>
    <col min="5912" max="5912" width="12.7109375" style="342" customWidth="1"/>
    <col min="5913" max="6144" width="9.140625" style="342"/>
    <col min="6145" max="6145" width="22.7109375" style="342" customWidth="1"/>
    <col min="6146" max="6165" width="8.5703125" style="342" customWidth="1"/>
    <col min="6166" max="6166" width="10.140625" style="342" customWidth="1"/>
    <col min="6167" max="6167" width="9.28515625" style="342" bestFit="1" customWidth="1"/>
    <col min="6168" max="6168" width="12.7109375" style="342" customWidth="1"/>
    <col min="6169" max="6400" width="9.140625" style="342"/>
    <col min="6401" max="6401" width="22.7109375" style="342" customWidth="1"/>
    <col min="6402" max="6421" width="8.5703125" style="342" customWidth="1"/>
    <col min="6422" max="6422" width="10.140625" style="342" customWidth="1"/>
    <col min="6423" max="6423" width="9.28515625" style="342" bestFit="1" customWidth="1"/>
    <col min="6424" max="6424" width="12.7109375" style="342" customWidth="1"/>
    <col min="6425" max="6656" width="9.140625" style="342"/>
    <col min="6657" max="6657" width="22.7109375" style="342" customWidth="1"/>
    <col min="6658" max="6677" width="8.5703125" style="342" customWidth="1"/>
    <col min="6678" max="6678" width="10.140625" style="342" customWidth="1"/>
    <col min="6679" max="6679" width="9.28515625" style="342" bestFit="1" customWidth="1"/>
    <col min="6680" max="6680" width="12.7109375" style="342" customWidth="1"/>
    <col min="6681" max="6912" width="9.140625" style="342"/>
    <col min="6913" max="6913" width="22.7109375" style="342" customWidth="1"/>
    <col min="6914" max="6933" width="8.5703125" style="342" customWidth="1"/>
    <col min="6934" max="6934" width="10.140625" style="342" customWidth="1"/>
    <col min="6935" max="6935" width="9.28515625" style="342" bestFit="1" customWidth="1"/>
    <col min="6936" max="6936" width="12.7109375" style="342" customWidth="1"/>
    <col min="6937" max="7168" width="9.140625" style="342"/>
    <col min="7169" max="7169" width="22.7109375" style="342" customWidth="1"/>
    <col min="7170" max="7189" width="8.5703125" style="342" customWidth="1"/>
    <col min="7190" max="7190" width="10.140625" style="342" customWidth="1"/>
    <col min="7191" max="7191" width="9.28515625" style="342" bestFit="1" customWidth="1"/>
    <col min="7192" max="7192" width="12.7109375" style="342" customWidth="1"/>
    <col min="7193" max="7424" width="9.140625" style="342"/>
    <col min="7425" max="7425" width="22.7109375" style="342" customWidth="1"/>
    <col min="7426" max="7445" width="8.5703125" style="342" customWidth="1"/>
    <col min="7446" max="7446" width="10.140625" style="342" customWidth="1"/>
    <col min="7447" max="7447" width="9.28515625" style="342" bestFit="1" customWidth="1"/>
    <col min="7448" max="7448" width="12.7109375" style="342" customWidth="1"/>
    <col min="7449" max="7680" width="9.140625" style="342"/>
    <col min="7681" max="7681" width="22.7109375" style="342" customWidth="1"/>
    <col min="7682" max="7701" width="8.5703125" style="342" customWidth="1"/>
    <col min="7702" max="7702" width="10.140625" style="342" customWidth="1"/>
    <col min="7703" max="7703" width="9.28515625" style="342" bestFit="1" customWidth="1"/>
    <col min="7704" max="7704" width="12.7109375" style="342" customWidth="1"/>
    <col min="7705" max="7936" width="9.140625" style="342"/>
    <col min="7937" max="7937" width="22.7109375" style="342" customWidth="1"/>
    <col min="7938" max="7957" width="8.5703125" style="342" customWidth="1"/>
    <col min="7958" max="7958" width="10.140625" style="342" customWidth="1"/>
    <col min="7959" max="7959" width="9.28515625" style="342" bestFit="1" customWidth="1"/>
    <col min="7960" max="7960" width="12.7109375" style="342" customWidth="1"/>
    <col min="7961" max="8192" width="9.140625" style="342"/>
    <col min="8193" max="8193" width="22.7109375" style="342" customWidth="1"/>
    <col min="8194" max="8213" width="8.5703125" style="342" customWidth="1"/>
    <col min="8214" max="8214" width="10.140625" style="342" customWidth="1"/>
    <col min="8215" max="8215" width="9.28515625" style="342" bestFit="1" customWidth="1"/>
    <col min="8216" max="8216" width="12.7109375" style="342" customWidth="1"/>
    <col min="8217" max="8448" width="9.140625" style="342"/>
    <col min="8449" max="8449" width="22.7109375" style="342" customWidth="1"/>
    <col min="8450" max="8469" width="8.5703125" style="342" customWidth="1"/>
    <col min="8470" max="8470" width="10.140625" style="342" customWidth="1"/>
    <col min="8471" max="8471" width="9.28515625" style="342" bestFit="1" customWidth="1"/>
    <col min="8472" max="8472" width="12.7109375" style="342" customWidth="1"/>
    <col min="8473" max="8704" width="9.140625" style="342"/>
    <col min="8705" max="8705" width="22.7109375" style="342" customWidth="1"/>
    <col min="8706" max="8725" width="8.5703125" style="342" customWidth="1"/>
    <col min="8726" max="8726" width="10.140625" style="342" customWidth="1"/>
    <col min="8727" max="8727" width="9.28515625" style="342" bestFit="1" customWidth="1"/>
    <col min="8728" max="8728" width="12.7109375" style="342" customWidth="1"/>
    <col min="8729" max="8960" width="9.140625" style="342"/>
    <col min="8961" max="8961" width="22.7109375" style="342" customWidth="1"/>
    <col min="8962" max="8981" width="8.5703125" style="342" customWidth="1"/>
    <col min="8982" max="8982" width="10.140625" style="342" customWidth="1"/>
    <col min="8983" max="8983" width="9.28515625" style="342" bestFit="1" customWidth="1"/>
    <col min="8984" max="8984" width="12.7109375" style="342" customWidth="1"/>
    <col min="8985" max="9216" width="9.140625" style="342"/>
    <col min="9217" max="9217" width="22.7109375" style="342" customWidth="1"/>
    <col min="9218" max="9237" width="8.5703125" style="342" customWidth="1"/>
    <col min="9238" max="9238" width="10.140625" style="342" customWidth="1"/>
    <col min="9239" max="9239" width="9.28515625" style="342" bestFit="1" customWidth="1"/>
    <col min="9240" max="9240" width="12.7109375" style="342" customWidth="1"/>
    <col min="9241" max="9472" width="9.140625" style="342"/>
    <col min="9473" max="9473" width="22.7109375" style="342" customWidth="1"/>
    <col min="9474" max="9493" width="8.5703125" style="342" customWidth="1"/>
    <col min="9494" max="9494" width="10.140625" style="342" customWidth="1"/>
    <col min="9495" max="9495" width="9.28515625" style="342" bestFit="1" customWidth="1"/>
    <col min="9496" max="9496" width="12.7109375" style="342" customWidth="1"/>
    <col min="9497" max="9728" width="9.140625" style="342"/>
    <col min="9729" max="9729" width="22.7109375" style="342" customWidth="1"/>
    <col min="9730" max="9749" width="8.5703125" style="342" customWidth="1"/>
    <col min="9750" max="9750" width="10.140625" style="342" customWidth="1"/>
    <col min="9751" max="9751" width="9.28515625" style="342" bestFit="1" customWidth="1"/>
    <col min="9752" max="9752" width="12.7109375" style="342" customWidth="1"/>
    <col min="9753" max="9984" width="9.140625" style="342"/>
    <col min="9985" max="9985" width="22.7109375" style="342" customWidth="1"/>
    <col min="9986" max="10005" width="8.5703125" style="342" customWidth="1"/>
    <col min="10006" max="10006" width="10.140625" style="342" customWidth="1"/>
    <col min="10007" max="10007" width="9.28515625" style="342" bestFit="1" customWidth="1"/>
    <col min="10008" max="10008" width="12.7109375" style="342" customWidth="1"/>
    <col min="10009" max="10240" width="9.140625" style="342"/>
    <col min="10241" max="10241" width="22.7109375" style="342" customWidth="1"/>
    <col min="10242" max="10261" width="8.5703125" style="342" customWidth="1"/>
    <col min="10262" max="10262" width="10.140625" style="342" customWidth="1"/>
    <col min="10263" max="10263" width="9.28515625" style="342" bestFit="1" customWidth="1"/>
    <col min="10264" max="10264" width="12.7109375" style="342" customWidth="1"/>
    <col min="10265" max="10496" width="9.140625" style="342"/>
    <col min="10497" max="10497" width="22.7109375" style="342" customWidth="1"/>
    <col min="10498" max="10517" width="8.5703125" style="342" customWidth="1"/>
    <col min="10518" max="10518" width="10.140625" style="342" customWidth="1"/>
    <col min="10519" max="10519" width="9.28515625" style="342" bestFit="1" customWidth="1"/>
    <col min="10520" max="10520" width="12.7109375" style="342" customWidth="1"/>
    <col min="10521" max="10752" width="9.140625" style="342"/>
    <col min="10753" max="10753" width="22.7109375" style="342" customWidth="1"/>
    <col min="10754" max="10773" width="8.5703125" style="342" customWidth="1"/>
    <col min="10774" max="10774" width="10.140625" style="342" customWidth="1"/>
    <col min="10775" max="10775" width="9.28515625" style="342" bestFit="1" customWidth="1"/>
    <col min="10776" max="10776" width="12.7109375" style="342" customWidth="1"/>
    <col min="10777" max="11008" width="9.140625" style="342"/>
    <col min="11009" max="11009" width="22.7109375" style="342" customWidth="1"/>
    <col min="11010" max="11029" width="8.5703125" style="342" customWidth="1"/>
    <col min="11030" max="11030" width="10.140625" style="342" customWidth="1"/>
    <col min="11031" max="11031" width="9.28515625" style="342" bestFit="1" customWidth="1"/>
    <col min="11032" max="11032" width="12.7109375" style="342" customWidth="1"/>
    <col min="11033" max="11264" width="9.140625" style="342"/>
    <col min="11265" max="11265" width="22.7109375" style="342" customWidth="1"/>
    <col min="11266" max="11285" width="8.5703125" style="342" customWidth="1"/>
    <col min="11286" max="11286" width="10.140625" style="342" customWidth="1"/>
    <col min="11287" max="11287" width="9.28515625" style="342" bestFit="1" customWidth="1"/>
    <col min="11288" max="11288" width="12.7109375" style="342" customWidth="1"/>
    <col min="11289" max="11520" width="9.140625" style="342"/>
    <col min="11521" max="11521" width="22.7109375" style="342" customWidth="1"/>
    <col min="11522" max="11541" width="8.5703125" style="342" customWidth="1"/>
    <col min="11542" max="11542" width="10.140625" style="342" customWidth="1"/>
    <col min="11543" max="11543" width="9.28515625" style="342" bestFit="1" customWidth="1"/>
    <col min="11544" max="11544" width="12.7109375" style="342" customWidth="1"/>
    <col min="11545" max="11776" width="9.140625" style="342"/>
    <col min="11777" max="11777" width="22.7109375" style="342" customWidth="1"/>
    <col min="11778" max="11797" width="8.5703125" style="342" customWidth="1"/>
    <col min="11798" max="11798" width="10.140625" style="342" customWidth="1"/>
    <col min="11799" max="11799" width="9.28515625" style="342" bestFit="1" customWidth="1"/>
    <col min="11800" max="11800" width="12.7109375" style="342" customWidth="1"/>
    <col min="11801" max="12032" width="9.140625" style="342"/>
    <col min="12033" max="12033" width="22.7109375" style="342" customWidth="1"/>
    <col min="12034" max="12053" width="8.5703125" style="342" customWidth="1"/>
    <col min="12054" max="12054" width="10.140625" style="342" customWidth="1"/>
    <col min="12055" max="12055" width="9.28515625" style="342" bestFit="1" customWidth="1"/>
    <col min="12056" max="12056" width="12.7109375" style="342" customWidth="1"/>
    <col min="12057" max="12288" width="9.140625" style="342"/>
    <col min="12289" max="12289" width="22.7109375" style="342" customWidth="1"/>
    <col min="12290" max="12309" width="8.5703125" style="342" customWidth="1"/>
    <col min="12310" max="12310" width="10.140625" style="342" customWidth="1"/>
    <col min="12311" max="12311" width="9.28515625" style="342" bestFit="1" customWidth="1"/>
    <col min="12312" max="12312" width="12.7109375" style="342" customWidth="1"/>
    <col min="12313" max="12544" width="9.140625" style="342"/>
    <col min="12545" max="12545" width="22.7109375" style="342" customWidth="1"/>
    <col min="12546" max="12565" width="8.5703125" style="342" customWidth="1"/>
    <col min="12566" max="12566" width="10.140625" style="342" customWidth="1"/>
    <col min="12567" max="12567" width="9.28515625" style="342" bestFit="1" customWidth="1"/>
    <col min="12568" max="12568" width="12.7109375" style="342" customWidth="1"/>
    <col min="12569" max="12800" width="9.140625" style="342"/>
    <col min="12801" max="12801" width="22.7109375" style="342" customWidth="1"/>
    <col min="12802" max="12821" width="8.5703125" style="342" customWidth="1"/>
    <col min="12822" max="12822" width="10.140625" style="342" customWidth="1"/>
    <col min="12823" max="12823" width="9.28515625" style="342" bestFit="1" customWidth="1"/>
    <col min="12824" max="12824" width="12.7109375" style="342" customWidth="1"/>
    <col min="12825" max="13056" width="9.140625" style="342"/>
    <col min="13057" max="13057" width="22.7109375" style="342" customWidth="1"/>
    <col min="13058" max="13077" width="8.5703125" style="342" customWidth="1"/>
    <col min="13078" max="13078" width="10.140625" style="342" customWidth="1"/>
    <col min="13079" max="13079" width="9.28515625" style="342" bestFit="1" customWidth="1"/>
    <col min="13080" max="13080" width="12.7109375" style="342" customWidth="1"/>
    <col min="13081" max="13312" width="9.140625" style="342"/>
    <col min="13313" max="13313" width="22.7109375" style="342" customWidth="1"/>
    <col min="13314" max="13333" width="8.5703125" style="342" customWidth="1"/>
    <col min="13334" max="13334" width="10.140625" style="342" customWidth="1"/>
    <col min="13335" max="13335" width="9.28515625" style="342" bestFit="1" customWidth="1"/>
    <col min="13336" max="13336" width="12.7109375" style="342" customWidth="1"/>
    <col min="13337" max="13568" width="9.140625" style="342"/>
    <col min="13569" max="13569" width="22.7109375" style="342" customWidth="1"/>
    <col min="13570" max="13589" width="8.5703125" style="342" customWidth="1"/>
    <col min="13590" max="13590" width="10.140625" style="342" customWidth="1"/>
    <col min="13591" max="13591" width="9.28515625" style="342" bestFit="1" customWidth="1"/>
    <col min="13592" max="13592" width="12.7109375" style="342" customWidth="1"/>
    <col min="13593" max="13824" width="9.140625" style="342"/>
    <col min="13825" max="13825" width="22.7109375" style="342" customWidth="1"/>
    <col min="13826" max="13845" width="8.5703125" style="342" customWidth="1"/>
    <col min="13846" max="13846" width="10.140625" style="342" customWidth="1"/>
    <col min="13847" max="13847" width="9.28515625" style="342" bestFit="1" customWidth="1"/>
    <col min="13848" max="13848" width="12.7109375" style="342" customWidth="1"/>
    <col min="13849" max="14080" width="9.140625" style="342"/>
    <col min="14081" max="14081" width="22.7109375" style="342" customWidth="1"/>
    <col min="14082" max="14101" width="8.5703125" style="342" customWidth="1"/>
    <col min="14102" max="14102" width="10.140625" style="342" customWidth="1"/>
    <col min="14103" max="14103" width="9.28515625" style="342" bestFit="1" customWidth="1"/>
    <col min="14104" max="14104" width="12.7109375" style="342" customWidth="1"/>
    <col min="14105" max="14336" width="9.140625" style="342"/>
    <col min="14337" max="14337" width="22.7109375" style="342" customWidth="1"/>
    <col min="14338" max="14357" width="8.5703125" style="342" customWidth="1"/>
    <col min="14358" max="14358" width="10.140625" style="342" customWidth="1"/>
    <col min="14359" max="14359" width="9.28515625" style="342" bestFit="1" customWidth="1"/>
    <col min="14360" max="14360" width="12.7109375" style="342" customWidth="1"/>
    <col min="14361" max="14592" width="9.140625" style="342"/>
    <col min="14593" max="14593" width="22.7109375" style="342" customWidth="1"/>
    <col min="14594" max="14613" width="8.5703125" style="342" customWidth="1"/>
    <col min="14614" max="14614" width="10.140625" style="342" customWidth="1"/>
    <col min="14615" max="14615" width="9.28515625" style="342" bestFit="1" customWidth="1"/>
    <col min="14616" max="14616" width="12.7109375" style="342" customWidth="1"/>
    <col min="14617" max="14848" width="9.140625" style="342"/>
    <col min="14849" max="14849" width="22.7109375" style="342" customWidth="1"/>
    <col min="14850" max="14869" width="8.5703125" style="342" customWidth="1"/>
    <col min="14870" max="14870" width="10.140625" style="342" customWidth="1"/>
    <col min="14871" max="14871" width="9.28515625" style="342" bestFit="1" customWidth="1"/>
    <col min="14872" max="14872" width="12.7109375" style="342" customWidth="1"/>
    <col min="14873" max="15104" width="9.140625" style="342"/>
    <col min="15105" max="15105" width="22.7109375" style="342" customWidth="1"/>
    <col min="15106" max="15125" width="8.5703125" style="342" customWidth="1"/>
    <col min="15126" max="15126" width="10.140625" style="342" customWidth="1"/>
    <col min="15127" max="15127" width="9.28515625" style="342" bestFit="1" customWidth="1"/>
    <col min="15128" max="15128" width="12.7109375" style="342" customWidth="1"/>
    <col min="15129" max="15360" width="9.140625" style="342"/>
    <col min="15361" max="15361" width="22.7109375" style="342" customWidth="1"/>
    <col min="15362" max="15381" width="8.5703125" style="342" customWidth="1"/>
    <col min="15382" max="15382" width="10.140625" style="342" customWidth="1"/>
    <col min="15383" max="15383" width="9.28515625" style="342" bestFit="1" customWidth="1"/>
    <col min="15384" max="15384" width="12.7109375" style="342" customWidth="1"/>
    <col min="15385" max="15616" width="9.140625" style="342"/>
    <col min="15617" max="15617" width="22.7109375" style="342" customWidth="1"/>
    <col min="15618" max="15637" width="8.5703125" style="342" customWidth="1"/>
    <col min="15638" max="15638" width="10.140625" style="342" customWidth="1"/>
    <col min="15639" max="15639" width="9.28515625" style="342" bestFit="1" customWidth="1"/>
    <col min="15640" max="15640" width="12.7109375" style="342" customWidth="1"/>
    <col min="15641" max="15872" width="9.140625" style="342"/>
    <col min="15873" max="15873" width="22.7109375" style="342" customWidth="1"/>
    <col min="15874" max="15893" width="8.5703125" style="342" customWidth="1"/>
    <col min="15894" max="15894" width="10.140625" style="342" customWidth="1"/>
    <col min="15895" max="15895" width="9.28515625" style="342" bestFit="1" customWidth="1"/>
    <col min="15896" max="15896" width="12.7109375" style="342" customWidth="1"/>
    <col min="15897" max="16128" width="9.140625" style="342"/>
    <col min="16129" max="16129" width="22.7109375" style="342" customWidth="1"/>
    <col min="16130" max="16149" width="8.5703125" style="342" customWidth="1"/>
    <col min="16150" max="16150" width="10.140625" style="342" customWidth="1"/>
    <col min="16151" max="16151" width="9.28515625" style="342" bestFit="1" customWidth="1"/>
    <col min="16152" max="16152" width="12.7109375" style="342" customWidth="1"/>
    <col min="16153" max="16384" width="9.140625" style="342"/>
  </cols>
  <sheetData>
    <row r="1" spans="1:23" x14ac:dyDescent="0.2">
      <c r="U1" s="703" t="s">
        <v>753</v>
      </c>
      <c r="V1" s="703"/>
    </row>
    <row r="2" spans="1:23" ht="32.25" customHeight="1" x14ac:dyDescent="0.2">
      <c r="A2" s="704" t="s">
        <v>650</v>
      </c>
      <c r="B2" s="704"/>
      <c r="C2" s="705"/>
      <c r="D2" s="705"/>
      <c r="E2" s="705"/>
      <c r="F2" s="705"/>
      <c r="G2" s="705"/>
      <c r="H2" s="705"/>
      <c r="I2" s="705"/>
      <c r="J2" s="705"/>
      <c r="K2" s="705"/>
      <c r="L2" s="705"/>
      <c r="M2" s="705"/>
      <c r="N2" s="705"/>
      <c r="O2" s="705"/>
      <c r="P2" s="705"/>
      <c r="Q2" s="705"/>
      <c r="R2" s="705"/>
      <c r="S2" s="705"/>
      <c r="T2" s="705"/>
      <c r="U2" s="705"/>
      <c r="V2" s="705"/>
    </row>
    <row r="3" spans="1:23" ht="33.75" customHeight="1" x14ac:dyDescent="0.2">
      <c r="A3" s="343" t="s">
        <v>72</v>
      </c>
      <c r="B3" s="344" t="s">
        <v>754</v>
      </c>
      <c r="C3" s="344" t="s">
        <v>755</v>
      </c>
      <c r="D3" s="344" t="s">
        <v>756</v>
      </c>
      <c r="E3" s="344" t="s">
        <v>757</v>
      </c>
      <c r="F3" s="344" t="s">
        <v>758</v>
      </c>
      <c r="G3" s="344" t="s">
        <v>759</v>
      </c>
      <c r="H3" s="344" t="s">
        <v>760</v>
      </c>
      <c r="I3" s="344" t="s">
        <v>761</v>
      </c>
      <c r="J3" s="344" t="s">
        <v>762</v>
      </c>
      <c r="K3" s="344" t="s">
        <v>763</v>
      </c>
      <c r="L3" s="344" t="s">
        <v>764</v>
      </c>
      <c r="M3" s="344" t="s">
        <v>765</v>
      </c>
      <c r="N3" s="344" t="s">
        <v>766</v>
      </c>
      <c r="O3" s="344" t="s">
        <v>767</v>
      </c>
      <c r="P3" s="344" t="s">
        <v>768</v>
      </c>
      <c r="Q3" s="344" t="s">
        <v>769</v>
      </c>
      <c r="R3" s="344" t="s">
        <v>770</v>
      </c>
      <c r="S3" s="344" t="s">
        <v>771</v>
      </c>
      <c r="T3" s="344" t="s">
        <v>772</v>
      </c>
      <c r="U3" s="344" t="s">
        <v>773</v>
      </c>
      <c r="V3" s="344" t="s">
        <v>774</v>
      </c>
    </row>
    <row r="4" spans="1:23" ht="21" customHeight="1" x14ac:dyDescent="0.2">
      <c r="A4" s="345" t="s">
        <v>651</v>
      </c>
      <c r="B4" s="346">
        <v>3067311</v>
      </c>
      <c r="C4" s="346">
        <v>3100000</v>
      </c>
      <c r="D4" s="346">
        <v>3100000</v>
      </c>
      <c r="E4" s="346">
        <v>3100000</v>
      </c>
      <c r="F4" s="346">
        <v>3100000</v>
      </c>
      <c r="G4" s="346">
        <v>3100000</v>
      </c>
      <c r="H4" s="346">
        <v>3100000</v>
      </c>
      <c r="I4" s="346">
        <v>3100000</v>
      </c>
      <c r="J4" s="346">
        <v>3100000</v>
      </c>
      <c r="K4" s="346">
        <v>3100000</v>
      </c>
      <c r="L4" s="346">
        <v>3100000</v>
      </c>
      <c r="M4" s="346">
        <v>3100000</v>
      </c>
      <c r="N4" s="346">
        <v>3100000</v>
      </c>
      <c r="O4" s="346">
        <v>3100000</v>
      </c>
      <c r="P4" s="346">
        <v>3100000</v>
      </c>
      <c r="Q4" s="346">
        <v>3100000</v>
      </c>
      <c r="R4" s="346">
        <v>3100000</v>
      </c>
      <c r="S4" s="346">
        <v>3100000</v>
      </c>
      <c r="T4" s="346">
        <v>3100000</v>
      </c>
      <c r="U4" s="346">
        <v>3100000</v>
      </c>
      <c r="V4" s="346">
        <f>SUM(B4:U4)</f>
        <v>61967311</v>
      </c>
    </row>
    <row r="5" spans="1:23" ht="29.25" x14ac:dyDescent="0.2">
      <c r="A5" s="137" t="s">
        <v>775</v>
      </c>
      <c r="B5" s="346">
        <v>70000</v>
      </c>
      <c r="C5" s="346">
        <v>70000</v>
      </c>
      <c r="D5" s="346">
        <v>70000</v>
      </c>
      <c r="E5" s="346">
        <v>70000</v>
      </c>
      <c r="F5" s="346">
        <v>70000</v>
      </c>
      <c r="G5" s="346">
        <v>70000</v>
      </c>
      <c r="H5" s="346">
        <v>70000</v>
      </c>
      <c r="I5" s="346">
        <v>70000</v>
      </c>
      <c r="J5" s="346">
        <v>70000</v>
      </c>
      <c r="K5" s="346">
        <v>70000</v>
      </c>
      <c r="L5" s="346">
        <v>70000</v>
      </c>
      <c r="M5" s="346">
        <v>70000</v>
      </c>
      <c r="N5" s="346">
        <v>70000</v>
      </c>
      <c r="O5" s="346">
        <v>70000</v>
      </c>
      <c r="P5" s="346">
        <v>70000</v>
      </c>
      <c r="Q5" s="346">
        <v>70000</v>
      </c>
      <c r="R5" s="346">
        <v>70000</v>
      </c>
      <c r="S5" s="346">
        <v>70000</v>
      </c>
      <c r="T5" s="346">
        <v>70000</v>
      </c>
      <c r="U5" s="346">
        <v>70000</v>
      </c>
      <c r="V5" s="346">
        <f>SUM(B5:U5)</f>
        <v>1400000</v>
      </c>
    </row>
    <row r="6" spans="1:23" ht="19.5" x14ac:dyDescent="0.2">
      <c r="A6" s="137" t="s">
        <v>652</v>
      </c>
      <c r="B6" s="346">
        <v>0</v>
      </c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>
        <f t="shared" ref="V6:V12" si="0">SUM(B6:U6)</f>
        <v>0</v>
      </c>
    </row>
    <row r="7" spans="1:23" ht="39" x14ac:dyDescent="0.2">
      <c r="A7" s="137" t="s">
        <v>776</v>
      </c>
      <c r="B7" s="346">
        <v>500000</v>
      </c>
      <c r="C7" s="346">
        <v>400000</v>
      </c>
      <c r="D7" s="346">
        <v>300000</v>
      </c>
      <c r="E7" s="346">
        <v>200000</v>
      </c>
      <c r="F7" s="346"/>
      <c r="G7" s="346"/>
      <c r="H7" s="346"/>
      <c r="I7" s="346"/>
      <c r="J7" s="346"/>
      <c r="K7" s="346"/>
      <c r="L7" s="346"/>
      <c r="M7" s="346"/>
      <c r="N7" s="346"/>
      <c r="O7" s="346"/>
      <c r="P7" s="346"/>
      <c r="Q7" s="346"/>
      <c r="R7" s="346"/>
      <c r="S7" s="346"/>
      <c r="T7" s="346"/>
      <c r="U7" s="346"/>
      <c r="V7" s="346">
        <f t="shared" si="0"/>
        <v>1400000</v>
      </c>
    </row>
    <row r="8" spans="1:23" x14ac:dyDescent="0.2">
      <c r="A8" s="137" t="s">
        <v>653</v>
      </c>
      <c r="B8" s="346">
        <v>66513</v>
      </c>
      <c r="C8" s="346">
        <v>50000</v>
      </c>
      <c r="D8" s="346">
        <v>41000</v>
      </c>
      <c r="E8" s="346">
        <v>41000</v>
      </c>
      <c r="F8" s="346">
        <v>40000</v>
      </c>
      <c r="G8" s="346">
        <v>40000</v>
      </c>
      <c r="H8" s="346">
        <v>40000</v>
      </c>
      <c r="I8" s="346">
        <v>40000</v>
      </c>
      <c r="J8" s="346">
        <v>40000</v>
      </c>
      <c r="K8" s="346">
        <v>40000</v>
      </c>
      <c r="L8" s="346">
        <v>40000</v>
      </c>
      <c r="M8" s="346">
        <v>40000</v>
      </c>
      <c r="N8" s="346">
        <v>40000</v>
      </c>
      <c r="O8" s="346">
        <v>40000</v>
      </c>
      <c r="P8" s="346">
        <v>40000</v>
      </c>
      <c r="Q8" s="346">
        <v>40000</v>
      </c>
      <c r="R8" s="346">
        <v>40000</v>
      </c>
      <c r="S8" s="346">
        <v>40000</v>
      </c>
      <c r="T8" s="346">
        <v>40000</v>
      </c>
      <c r="U8" s="346">
        <v>40000</v>
      </c>
      <c r="V8" s="346">
        <f t="shared" si="0"/>
        <v>838513</v>
      </c>
    </row>
    <row r="9" spans="1:23" x14ac:dyDescent="0.2">
      <c r="A9" s="137" t="s">
        <v>785</v>
      </c>
      <c r="B9" s="346"/>
      <c r="C9" s="346"/>
      <c r="D9" s="346"/>
      <c r="E9" s="346"/>
      <c r="F9" s="346"/>
      <c r="G9" s="346"/>
      <c r="H9" s="346"/>
      <c r="I9" s="346"/>
      <c r="J9" s="346"/>
      <c r="K9" s="346"/>
      <c r="L9" s="346"/>
      <c r="M9" s="346"/>
      <c r="N9" s="346"/>
      <c r="O9" s="346"/>
      <c r="P9" s="346"/>
      <c r="Q9" s="346"/>
      <c r="R9" s="346"/>
      <c r="S9" s="346"/>
      <c r="T9" s="346"/>
      <c r="U9" s="346"/>
      <c r="V9" s="346">
        <f t="shared" si="0"/>
        <v>0</v>
      </c>
    </row>
    <row r="10" spans="1:23" ht="19.5" x14ac:dyDescent="0.2">
      <c r="A10" s="137" t="s">
        <v>654</v>
      </c>
      <c r="B10" s="346">
        <v>0</v>
      </c>
      <c r="C10" s="346">
        <v>0</v>
      </c>
      <c r="D10" s="346">
        <v>0</v>
      </c>
      <c r="E10" s="346">
        <v>0</v>
      </c>
      <c r="F10" s="346">
        <v>0</v>
      </c>
      <c r="G10" s="346">
        <v>0</v>
      </c>
      <c r="H10" s="346">
        <v>0</v>
      </c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346"/>
      <c r="T10" s="346"/>
      <c r="U10" s="346"/>
      <c r="V10" s="346">
        <f t="shared" si="0"/>
        <v>0</v>
      </c>
    </row>
    <row r="11" spans="1:23" x14ac:dyDescent="0.2">
      <c r="A11" s="139" t="s">
        <v>655</v>
      </c>
      <c r="B11" s="347">
        <f>SUM(B4:B10)</f>
        <v>3703824</v>
      </c>
      <c r="C11" s="347">
        <f t="shared" ref="C11:U11" si="1">SUM(C4:C10)</f>
        <v>3620000</v>
      </c>
      <c r="D11" s="347">
        <f t="shared" si="1"/>
        <v>3511000</v>
      </c>
      <c r="E11" s="347">
        <f t="shared" si="1"/>
        <v>3411000</v>
      </c>
      <c r="F11" s="347">
        <f t="shared" si="1"/>
        <v>3210000</v>
      </c>
      <c r="G11" s="347">
        <f t="shared" si="1"/>
        <v>3210000</v>
      </c>
      <c r="H11" s="347">
        <f t="shared" si="1"/>
        <v>3210000</v>
      </c>
      <c r="I11" s="347">
        <f t="shared" si="1"/>
        <v>3210000</v>
      </c>
      <c r="J11" s="347">
        <f t="shared" si="1"/>
        <v>3210000</v>
      </c>
      <c r="K11" s="347">
        <f t="shared" si="1"/>
        <v>3210000</v>
      </c>
      <c r="L11" s="347">
        <f t="shared" si="1"/>
        <v>3210000</v>
      </c>
      <c r="M11" s="347">
        <f t="shared" si="1"/>
        <v>3210000</v>
      </c>
      <c r="N11" s="347">
        <f t="shared" si="1"/>
        <v>3210000</v>
      </c>
      <c r="O11" s="347">
        <f t="shared" si="1"/>
        <v>3210000</v>
      </c>
      <c r="P11" s="347">
        <f t="shared" si="1"/>
        <v>3210000</v>
      </c>
      <c r="Q11" s="347">
        <f t="shared" si="1"/>
        <v>3210000</v>
      </c>
      <c r="R11" s="347">
        <f t="shared" si="1"/>
        <v>3210000</v>
      </c>
      <c r="S11" s="347">
        <f t="shared" si="1"/>
        <v>3210000</v>
      </c>
      <c r="T11" s="347">
        <f t="shared" si="1"/>
        <v>3210000</v>
      </c>
      <c r="U11" s="347">
        <f t="shared" si="1"/>
        <v>3210000</v>
      </c>
      <c r="V11" s="346">
        <f t="shared" si="0"/>
        <v>65605824</v>
      </c>
      <c r="W11" s="348"/>
    </row>
    <row r="12" spans="1:23" ht="23.25" customHeight="1" x14ac:dyDescent="0.2">
      <c r="A12" s="558" t="s">
        <v>777</v>
      </c>
      <c r="B12" s="554">
        <f>SUM(B11/2)</f>
        <v>1851912</v>
      </c>
      <c r="C12" s="554">
        <f t="shared" ref="C12:U12" si="2">SUM(C11/2)</f>
        <v>1810000</v>
      </c>
      <c r="D12" s="554">
        <f t="shared" si="2"/>
        <v>1755500</v>
      </c>
      <c r="E12" s="554">
        <f t="shared" si="2"/>
        <v>1705500</v>
      </c>
      <c r="F12" s="554">
        <f t="shared" si="2"/>
        <v>1605000</v>
      </c>
      <c r="G12" s="554">
        <f t="shared" si="2"/>
        <v>1605000</v>
      </c>
      <c r="H12" s="554">
        <f t="shared" si="2"/>
        <v>1605000</v>
      </c>
      <c r="I12" s="554">
        <f t="shared" si="2"/>
        <v>1605000</v>
      </c>
      <c r="J12" s="554">
        <f t="shared" si="2"/>
        <v>1605000</v>
      </c>
      <c r="K12" s="554">
        <f t="shared" si="2"/>
        <v>1605000</v>
      </c>
      <c r="L12" s="554">
        <f t="shared" si="2"/>
        <v>1605000</v>
      </c>
      <c r="M12" s="554">
        <f t="shared" si="2"/>
        <v>1605000</v>
      </c>
      <c r="N12" s="554">
        <f t="shared" si="2"/>
        <v>1605000</v>
      </c>
      <c r="O12" s="554">
        <f t="shared" si="2"/>
        <v>1605000</v>
      </c>
      <c r="P12" s="554">
        <f t="shared" si="2"/>
        <v>1605000</v>
      </c>
      <c r="Q12" s="554">
        <f t="shared" si="2"/>
        <v>1605000</v>
      </c>
      <c r="R12" s="554">
        <f t="shared" si="2"/>
        <v>1605000</v>
      </c>
      <c r="S12" s="554">
        <f t="shared" si="2"/>
        <v>1605000</v>
      </c>
      <c r="T12" s="554">
        <f t="shared" si="2"/>
        <v>1605000</v>
      </c>
      <c r="U12" s="554">
        <f t="shared" si="2"/>
        <v>1605000</v>
      </c>
      <c r="V12" s="555">
        <f t="shared" si="0"/>
        <v>32802912</v>
      </c>
    </row>
    <row r="13" spans="1:23" ht="26.25" customHeight="1" x14ac:dyDescent="0.2">
      <c r="A13" s="349" t="s">
        <v>778</v>
      </c>
      <c r="B13" s="350">
        <f>SUM(B14:B20)</f>
        <v>1334920</v>
      </c>
      <c r="C13" s="350">
        <f t="shared" ref="C13:U13" si="3">SUM(C14:C20)</f>
        <v>1152410</v>
      </c>
      <c r="D13" s="350">
        <f t="shared" si="3"/>
        <v>1005944</v>
      </c>
      <c r="E13" s="350">
        <f t="shared" si="3"/>
        <v>516370</v>
      </c>
      <c r="F13" s="350">
        <f t="shared" si="3"/>
        <v>507902</v>
      </c>
      <c r="G13" s="350">
        <f t="shared" si="3"/>
        <v>499436</v>
      </c>
      <c r="H13" s="350">
        <f t="shared" si="3"/>
        <v>490933</v>
      </c>
      <c r="I13" s="350">
        <f t="shared" si="3"/>
        <v>482501</v>
      </c>
      <c r="J13" s="350">
        <f t="shared" si="3"/>
        <v>474035</v>
      </c>
      <c r="K13" s="350">
        <f t="shared" si="3"/>
        <v>465567</v>
      </c>
      <c r="L13" s="350">
        <f t="shared" si="3"/>
        <v>457099</v>
      </c>
      <c r="M13" s="350">
        <f t="shared" si="3"/>
        <v>448632</v>
      </c>
      <c r="N13" s="350">
        <f t="shared" si="3"/>
        <v>440165</v>
      </c>
      <c r="O13" s="350">
        <f t="shared" si="3"/>
        <v>431698</v>
      </c>
      <c r="P13" s="350">
        <f t="shared" si="3"/>
        <v>423230</v>
      </c>
      <c r="Q13" s="350">
        <f t="shared" si="3"/>
        <v>414763</v>
      </c>
      <c r="R13" s="350">
        <f t="shared" si="3"/>
        <v>267980</v>
      </c>
      <c r="S13" s="350">
        <f t="shared" si="3"/>
        <v>15885</v>
      </c>
      <c r="T13" s="350">
        <f t="shared" si="3"/>
        <v>15258</v>
      </c>
      <c r="U13" s="350">
        <f t="shared" si="3"/>
        <v>3622</v>
      </c>
      <c r="V13" s="553">
        <f t="shared" ref="V13:V30" si="4">SUM(C13:U13)</f>
        <v>8513430</v>
      </c>
      <c r="W13" s="348"/>
    </row>
    <row r="14" spans="1:23" ht="19.5" x14ac:dyDescent="0.2">
      <c r="A14" s="137" t="s">
        <v>779</v>
      </c>
      <c r="B14" s="346">
        <v>227933</v>
      </c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>
        <f t="shared" si="4"/>
        <v>0</v>
      </c>
    </row>
    <row r="15" spans="1:23" ht="19.5" x14ac:dyDescent="0.2">
      <c r="A15" s="137" t="s">
        <v>780</v>
      </c>
      <c r="B15" s="346">
        <v>593955</v>
      </c>
      <c r="C15" s="346">
        <v>647194</v>
      </c>
      <c r="D15" s="346">
        <v>506385</v>
      </c>
      <c r="E15" s="346">
        <v>24652</v>
      </c>
      <c r="F15" s="346">
        <v>24026</v>
      </c>
      <c r="G15" s="346">
        <v>23400</v>
      </c>
      <c r="H15" s="346">
        <v>22774</v>
      </c>
      <c r="I15" s="346">
        <v>22147</v>
      </c>
      <c r="J15" s="346">
        <v>21521</v>
      </c>
      <c r="K15" s="346">
        <v>20895</v>
      </c>
      <c r="L15" s="346">
        <v>20268</v>
      </c>
      <c r="M15" s="346">
        <v>19642</v>
      </c>
      <c r="N15" s="346">
        <v>19016</v>
      </c>
      <c r="O15" s="346">
        <v>18390</v>
      </c>
      <c r="P15" s="346">
        <v>17763</v>
      </c>
      <c r="Q15" s="346">
        <v>17137</v>
      </c>
      <c r="R15" s="346">
        <v>16511</v>
      </c>
      <c r="S15" s="346">
        <v>15885</v>
      </c>
      <c r="T15" s="346">
        <v>15258</v>
      </c>
      <c r="U15" s="346">
        <v>3622</v>
      </c>
      <c r="V15" s="346">
        <f t="shared" si="4"/>
        <v>1476486</v>
      </c>
    </row>
    <row r="16" spans="1:23" ht="19.5" x14ac:dyDescent="0.2">
      <c r="A16" s="137" t="s">
        <v>656</v>
      </c>
      <c r="B16" s="346">
        <v>513032</v>
      </c>
      <c r="C16" s="346">
        <v>505216</v>
      </c>
      <c r="D16" s="346">
        <v>499559</v>
      </c>
      <c r="E16" s="346">
        <v>491718</v>
      </c>
      <c r="F16" s="346">
        <v>483876</v>
      </c>
      <c r="G16" s="346">
        <v>476036</v>
      </c>
      <c r="H16" s="346">
        <v>468159</v>
      </c>
      <c r="I16" s="346">
        <v>460354</v>
      </c>
      <c r="J16" s="346">
        <v>452514</v>
      </c>
      <c r="K16" s="346">
        <v>444672</v>
      </c>
      <c r="L16" s="346">
        <v>436831</v>
      </c>
      <c r="M16" s="346">
        <v>428990</v>
      </c>
      <c r="N16" s="346">
        <v>421149</v>
      </c>
      <c r="O16" s="346">
        <v>413308</v>
      </c>
      <c r="P16" s="346">
        <v>405467</v>
      </c>
      <c r="Q16" s="346">
        <v>397626</v>
      </c>
      <c r="R16" s="346">
        <v>251469</v>
      </c>
      <c r="S16" s="346"/>
      <c r="T16" s="346"/>
      <c r="U16" s="346"/>
      <c r="V16" s="346">
        <f t="shared" si="4"/>
        <v>7036944</v>
      </c>
      <c r="W16" s="348"/>
    </row>
    <row r="17" spans="1:24" x14ac:dyDescent="0.2">
      <c r="A17" s="137" t="s">
        <v>657</v>
      </c>
      <c r="B17" s="346"/>
      <c r="C17" s="346"/>
      <c r="D17" s="346"/>
      <c r="E17" s="346"/>
      <c r="F17" s="346"/>
      <c r="G17" s="346" t="s">
        <v>781</v>
      </c>
      <c r="H17" s="346"/>
      <c r="I17" s="346"/>
      <c r="J17" s="346"/>
      <c r="K17" s="346"/>
      <c r="L17" s="346"/>
      <c r="M17" s="346"/>
      <c r="N17" s="346"/>
      <c r="O17" s="346"/>
      <c r="P17" s="346"/>
      <c r="Q17" s="346"/>
      <c r="R17" s="346"/>
      <c r="S17" s="346"/>
      <c r="T17" s="346"/>
      <c r="U17" s="346"/>
      <c r="V17" s="346">
        <f t="shared" si="4"/>
        <v>0</v>
      </c>
    </row>
    <row r="18" spans="1:24" ht="19.5" x14ac:dyDescent="0.2">
      <c r="A18" s="137" t="s">
        <v>658</v>
      </c>
      <c r="B18" s="346"/>
      <c r="C18" s="346"/>
      <c r="D18" s="346"/>
      <c r="E18" s="346"/>
      <c r="F18" s="346"/>
      <c r="G18" s="346"/>
      <c r="H18" s="346"/>
      <c r="I18" s="346"/>
      <c r="J18" s="346"/>
      <c r="K18" s="346"/>
      <c r="L18" s="346"/>
      <c r="M18" s="346"/>
      <c r="N18" s="346"/>
      <c r="O18" s="346"/>
      <c r="P18" s="346"/>
      <c r="Q18" s="346"/>
      <c r="R18" s="346"/>
      <c r="S18" s="346"/>
      <c r="T18" s="346"/>
      <c r="U18" s="346"/>
      <c r="V18" s="346">
        <f t="shared" si="4"/>
        <v>0</v>
      </c>
    </row>
    <row r="19" spans="1:24" ht="32.25" customHeight="1" x14ac:dyDescent="0.2">
      <c r="A19" s="137" t="s">
        <v>659</v>
      </c>
      <c r="B19" s="346"/>
      <c r="C19" s="346"/>
      <c r="D19" s="346"/>
      <c r="E19" s="346"/>
      <c r="F19" s="346"/>
      <c r="G19" s="346"/>
      <c r="H19" s="346"/>
      <c r="I19" s="346"/>
      <c r="J19" s="346"/>
      <c r="K19" s="346"/>
      <c r="L19" s="346"/>
      <c r="M19" s="346"/>
      <c r="N19" s="346"/>
      <c r="O19" s="346"/>
      <c r="P19" s="346"/>
      <c r="Q19" s="346"/>
      <c r="R19" s="346"/>
      <c r="S19" s="346"/>
      <c r="T19" s="346"/>
      <c r="U19" s="346"/>
      <c r="V19" s="346">
        <f t="shared" si="4"/>
        <v>0</v>
      </c>
    </row>
    <row r="20" spans="1:24" ht="27.75" customHeight="1" x14ac:dyDescent="0.2">
      <c r="A20" s="137" t="s">
        <v>660</v>
      </c>
      <c r="B20" s="346"/>
      <c r="C20" s="346"/>
      <c r="D20" s="346"/>
      <c r="E20" s="346"/>
      <c r="F20" s="346"/>
      <c r="G20" s="346"/>
      <c r="H20" s="346"/>
      <c r="I20" s="346"/>
      <c r="J20" s="346"/>
      <c r="K20" s="346"/>
      <c r="L20" s="346"/>
      <c r="M20" s="346"/>
      <c r="N20" s="346"/>
      <c r="O20" s="346"/>
      <c r="P20" s="346"/>
      <c r="Q20" s="346"/>
      <c r="R20" s="346"/>
      <c r="S20" s="346"/>
      <c r="T20" s="346"/>
      <c r="U20" s="346"/>
      <c r="V20" s="346">
        <f t="shared" si="4"/>
        <v>0</v>
      </c>
    </row>
    <row r="21" spans="1:24" s="351" customFormat="1" ht="32.25" customHeight="1" x14ac:dyDescent="0.2">
      <c r="A21" s="349" t="s">
        <v>782</v>
      </c>
      <c r="B21" s="350">
        <f>SUM(B22:B28)</f>
        <v>43193</v>
      </c>
      <c r="C21" s="350">
        <f t="shared" ref="C21:U21" si="5">SUM(C22:C28)</f>
        <v>0</v>
      </c>
      <c r="D21" s="350">
        <f t="shared" si="5"/>
        <v>0</v>
      </c>
      <c r="E21" s="350">
        <f t="shared" si="5"/>
        <v>0</v>
      </c>
      <c r="F21" s="350">
        <f t="shared" si="5"/>
        <v>0</v>
      </c>
      <c r="G21" s="350">
        <f t="shared" si="5"/>
        <v>0</v>
      </c>
      <c r="H21" s="350">
        <f t="shared" si="5"/>
        <v>0</v>
      </c>
      <c r="I21" s="350">
        <f t="shared" si="5"/>
        <v>0</v>
      </c>
      <c r="J21" s="350">
        <f t="shared" si="5"/>
        <v>0</v>
      </c>
      <c r="K21" s="350">
        <f t="shared" si="5"/>
        <v>0</v>
      </c>
      <c r="L21" s="350">
        <f t="shared" si="5"/>
        <v>0</v>
      </c>
      <c r="M21" s="350">
        <f t="shared" si="5"/>
        <v>0</v>
      </c>
      <c r="N21" s="350">
        <f t="shared" si="5"/>
        <v>0</v>
      </c>
      <c r="O21" s="350">
        <f t="shared" si="5"/>
        <v>0</v>
      </c>
      <c r="P21" s="350">
        <f t="shared" si="5"/>
        <v>0</v>
      </c>
      <c r="Q21" s="350">
        <f t="shared" si="5"/>
        <v>0</v>
      </c>
      <c r="R21" s="350">
        <f t="shared" si="5"/>
        <v>0</v>
      </c>
      <c r="S21" s="350">
        <f t="shared" si="5"/>
        <v>0</v>
      </c>
      <c r="T21" s="350">
        <f t="shared" si="5"/>
        <v>0</v>
      </c>
      <c r="U21" s="350">
        <f t="shared" si="5"/>
        <v>0</v>
      </c>
      <c r="V21" s="553">
        <f t="shared" si="4"/>
        <v>0</v>
      </c>
    </row>
    <row r="22" spans="1:24" ht="19.5" x14ac:dyDescent="0.2">
      <c r="A22" s="137" t="s">
        <v>779</v>
      </c>
      <c r="B22" s="346"/>
      <c r="C22" s="346"/>
      <c r="D22" s="346"/>
      <c r="E22" s="346"/>
      <c r="F22" s="346"/>
      <c r="G22" s="346"/>
      <c r="H22" s="346"/>
      <c r="I22" s="346"/>
      <c r="J22" s="346"/>
      <c r="K22" s="346"/>
      <c r="L22" s="346"/>
      <c r="M22" s="346"/>
      <c r="N22" s="346"/>
      <c r="O22" s="346"/>
      <c r="P22" s="346"/>
      <c r="Q22" s="346"/>
      <c r="R22" s="346"/>
      <c r="S22" s="346"/>
      <c r="T22" s="346"/>
      <c r="U22" s="346"/>
      <c r="V22" s="346">
        <f t="shared" si="4"/>
        <v>0</v>
      </c>
    </row>
    <row r="23" spans="1:24" ht="19.5" x14ac:dyDescent="0.2">
      <c r="A23" s="137" t="s">
        <v>780</v>
      </c>
      <c r="B23" s="346">
        <v>43193</v>
      </c>
      <c r="C23" s="346"/>
      <c r="D23" s="346"/>
      <c r="E23" s="346"/>
      <c r="F23" s="346"/>
      <c r="G23" s="346"/>
      <c r="H23" s="346"/>
      <c r="I23" s="346"/>
      <c r="J23" s="346"/>
      <c r="K23" s="346"/>
      <c r="L23" s="346"/>
      <c r="M23" s="346"/>
      <c r="N23" s="346"/>
      <c r="O23" s="346"/>
      <c r="P23" s="346"/>
      <c r="Q23" s="346"/>
      <c r="R23" s="346"/>
      <c r="S23" s="346"/>
      <c r="T23" s="346"/>
      <c r="U23" s="346"/>
      <c r="V23" s="346">
        <f t="shared" si="4"/>
        <v>0</v>
      </c>
    </row>
    <row r="24" spans="1:24" ht="19.5" x14ac:dyDescent="0.2">
      <c r="A24" s="137" t="s">
        <v>656</v>
      </c>
      <c r="B24" s="346"/>
      <c r="C24" s="346"/>
      <c r="D24" s="346"/>
      <c r="E24" s="346"/>
      <c r="F24" s="346"/>
      <c r="G24" s="346"/>
      <c r="H24" s="346"/>
      <c r="I24" s="346"/>
      <c r="J24" s="346"/>
      <c r="K24" s="346"/>
      <c r="L24" s="346"/>
      <c r="M24" s="346"/>
      <c r="N24" s="346"/>
      <c r="O24" s="346"/>
      <c r="P24" s="346"/>
      <c r="Q24" s="346"/>
      <c r="R24" s="346"/>
      <c r="S24" s="346"/>
      <c r="T24" s="346"/>
      <c r="U24" s="346"/>
      <c r="V24" s="346">
        <f t="shared" si="4"/>
        <v>0</v>
      </c>
    </row>
    <row r="25" spans="1:24" x14ac:dyDescent="0.2">
      <c r="A25" s="137" t="s">
        <v>657</v>
      </c>
      <c r="B25" s="346"/>
      <c r="C25" s="346"/>
      <c r="D25" s="346"/>
      <c r="E25" s="346"/>
      <c r="F25" s="346"/>
      <c r="G25" s="346"/>
      <c r="H25" s="346"/>
      <c r="I25" s="346"/>
      <c r="J25" s="346"/>
      <c r="K25" s="346"/>
      <c r="L25" s="346"/>
      <c r="M25" s="346"/>
      <c r="N25" s="346"/>
      <c r="O25" s="346"/>
      <c r="P25" s="346"/>
      <c r="Q25" s="346"/>
      <c r="R25" s="346"/>
      <c r="S25" s="346"/>
      <c r="T25" s="346"/>
      <c r="U25" s="346"/>
      <c r="V25" s="346">
        <f t="shared" si="4"/>
        <v>0</v>
      </c>
    </row>
    <row r="26" spans="1:24" ht="19.5" x14ac:dyDescent="0.2">
      <c r="A26" s="137" t="s">
        <v>658</v>
      </c>
      <c r="B26" s="346"/>
      <c r="C26" s="346"/>
      <c r="D26" s="346"/>
      <c r="E26" s="346"/>
      <c r="F26" s="346"/>
      <c r="G26" s="346"/>
      <c r="H26" s="346"/>
      <c r="I26" s="346"/>
      <c r="J26" s="346"/>
      <c r="K26" s="346"/>
      <c r="L26" s="346"/>
      <c r="M26" s="346"/>
      <c r="N26" s="346"/>
      <c r="O26" s="346"/>
      <c r="P26" s="346"/>
      <c r="Q26" s="346"/>
      <c r="R26" s="346"/>
      <c r="S26" s="346"/>
      <c r="T26" s="346"/>
      <c r="U26" s="346"/>
      <c r="V26" s="346">
        <f t="shared" si="4"/>
        <v>0</v>
      </c>
    </row>
    <row r="27" spans="1:24" ht="37.5" customHeight="1" x14ac:dyDescent="0.2">
      <c r="A27" s="137" t="s">
        <v>659</v>
      </c>
      <c r="B27" s="346"/>
      <c r="C27" s="346"/>
      <c r="D27" s="346"/>
      <c r="E27" s="346"/>
      <c r="F27" s="346"/>
      <c r="G27" s="346"/>
      <c r="H27" s="346"/>
      <c r="I27" s="346"/>
      <c r="J27" s="346"/>
      <c r="K27" s="346"/>
      <c r="L27" s="346"/>
      <c r="M27" s="346"/>
      <c r="N27" s="346"/>
      <c r="O27" s="346"/>
      <c r="P27" s="346"/>
      <c r="Q27" s="346"/>
      <c r="R27" s="346"/>
      <c r="S27" s="346"/>
      <c r="T27" s="346"/>
      <c r="U27" s="346"/>
      <c r="V27" s="346">
        <f t="shared" si="4"/>
        <v>0</v>
      </c>
    </row>
    <row r="28" spans="1:24" ht="23.25" customHeight="1" x14ac:dyDescent="0.2">
      <c r="A28" s="137" t="s">
        <v>660</v>
      </c>
      <c r="B28" s="346"/>
      <c r="C28" s="346"/>
      <c r="D28" s="346"/>
      <c r="E28" s="346"/>
      <c r="F28" s="346"/>
      <c r="G28" s="346"/>
      <c r="H28" s="346"/>
      <c r="I28" s="346"/>
      <c r="J28" s="346"/>
      <c r="K28" s="346"/>
      <c r="L28" s="346"/>
      <c r="M28" s="346"/>
      <c r="N28" s="346"/>
      <c r="O28" s="346"/>
      <c r="P28" s="346"/>
      <c r="Q28" s="346"/>
      <c r="R28" s="346"/>
      <c r="S28" s="346"/>
      <c r="T28" s="346"/>
      <c r="U28" s="346"/>
      <c r="V28" s="346">
        <f t="shared" si="4"/>
        <v>0</v>
      </c>
    </row>
    <row r="29" spans="1:24" ht="27" customHeight="1" x14ac:dyDescent="0.2">
      <c r="A29" s="349" t="s">
        <v>661</v>
      </c>
      <c r="B29" s="350">
        <f>SUM(B21+B13)</f>
        <v>1378113</v>
      </c>
      <c r="C29" s="350">
        <f t="shared" ref="C29:U29" si="6">SUM(C21+C13)</f>
        <v>1152410</v>
      </c>
      <c r="D29" s="350">
        <f t="shared" si="6"/>
        <v>1005944</v>
      </c>
      <c r="E29" s="350">
        <f t="shared" si="6"/>
        <v>516370</v>
      </c>
      <c r="F29" s="350">
        <f t="shared" si="6"/>
        <v>507902</v>
      </c>
      <c r="G29" s="350">
        <f t="shared" si="6"/>
        <v>499436</v>
      </c>
      <c r="H29" s="350">
        <f t="shared" si="6"/>
        <v>490933</v>
      </c>
      <c r="I29" s="350">
        <f t="shared" si="6"/>
        <v>482501</v>
      </c>
      <c r="J29" s="350">
        <f t="shared" si="6"/>
        <v>474035</v>
      </c>
      <c r="K29" s="350">
        <f t="shared" si="6"/>
        <v>465567</v>
      </c>
      <c r="L29" s="350">
        <f t="shared" si="6"/>
        <v>457099</v>
      </c>
      <c r="M29" s="350">
        <f t="shared" si="6"/>
        <v>448632</v>
      </c>
      <c r="N29" s="350">
        <f t="shared" si="6"/>
        <v>440165</v>
      </c>
      <c r="O29" s="350">
        <f t="shared" si="6"/>
        <v>431698</v>
      </c>
      <c r="P29" s="350">
        <f t="shared" si="6"/>
        <v>423230</v>
      </c>
      <c r="Q29" s="350">
        <f t="shared" si="6"/>
        <v>414763</v>
      </c>
      <c r="R29" s="350">
        <f t="shared" si="6"/>
        <v>267980</v>
      </c>
      <c r="S29" s="350">
        <f t="shared" si="6"/>
        <v>15885</v>
      </c>
      <c r="T29" s="350">
        <f t="shared" si="6"/>
        <v>15258</v>
      </c>
      <c r="U29" s="350">
        <f t="shared" si="6"/>
        <v>3622</v>
      </c>
      <c r="V29" s="553">
        <f t="shared" si="4"/>
        <v>8513430</v>
      </c>
      <c r="W29" s="348"/>
      <c r="X29" s="348"/>
    </row>
    <row r="30" spans="1:24" ht="33.75" customHeight="1" x14ac:dyDescent="0.2">
      <c r="A30" s="559" t="s">
        <v>783</v>
      </c>
      <c r="B30" s="556">
        <f>SUM(B12-B29)</f>
        <v>473799</v>
      </c>
      <c r="C30" s="556">
        <f t="shared" ref="C30:U30" si="7">SUM(C12-C29)</f>
        <v>657590</v>
      </c>
      <c r="D30" s="556">
        <f t="shared" si="7"/>
        <v>749556</v>
      </c>
      <c r="E30" s="556">
        <f t="shared" si="7"/>
        <v>1189130</v>
      </c>
      <c r="F30" s="556">
        <f t="shared" si="7"/>
        <v>1097098</v>
      </c>
      <c r="G30" s="556">
        <f t="shared" si="7"/>
        <v>1105564</v>
      </c>
      <c r="H30" s="556">
        <f t="shared" si="7"/>
        <v>1114067</v>
      </c>
      <c r="I30" s="556">
        <f t="shared" si="7"/>
        <v>1122499</v>
      </c>
      <c r="J30" s="556">
        <f t="shared" si="7"/>
        <v>1130965</v>
      </c>
      <c r="K30" s="556">
        <f t="shared" si="7"/>
        <v>1139433</v>
      </c>
      <c r="L30" s="556">
        <f t="shared" si="7"/>
        <v>1147901</v>
      </c>
      <c r="M30" s="556">
        <f t="shared" si="7"/>
        <v>1156368</v>
      </c>
      <c r="N30" s="556">
        <f t="shared" si="7"/>
        <v>1164835</v>
      </c>
      <c r="O30" s="556">
        <f t="shared" si="7"/>
        <v>1173302</v>
      </c>
      <c r="P30" s="556">
        <f t="shared" si="7"/>
        <v>1181770</v>
      </c>
      <c r="Q30" s="556">
        <f t="shared" si="7"/>
        <v>1190237</v>
      </c>
      <c r="R30" s="556">
        <f t="shared" si="7"/>
        <v>1337020</v>
      </c>
      <c r="S30" s="556">
        <f t="shared" si="7"/>
        <v>1589115</v>
      </c>
      <c r="T30" s="556">
        <f t="shared" si="7"/>
        <v>1589742</v>
      </c>
      <c r="U30" s="556">
        <f t="shared" si="7"/>
        <v>1601378</v>
      </c>
      <c r="V30" s="557">
        <f t="shared" si="4"/>
        <v>22437570</v>
      </c>
      <c r="W30" s="348"/>
      <c r="X30" s="348"/>
    </row>
    <row r="31" spans="1:24" x14ac:dyDescent="0.2">
      <c r="A31" s="352"/>
      <c r="B31" s="348"/>
      <c r="C31" s="348"/>
      <c r="D31" s="348"/>
      <c r="E31" s="348"/>
      <c r="F31" s="348"/>
      <c r="G31" s="348"/>
      <c r="H31" s="348"/>
      <c r="I31" s="348"/>
      <c r="J31" s="348"/>
      <c r="K31" s="348"/>
      <c r="L31" s="348"/>
      <c r="M31" s="348"/>
      <c r="N31" s="348"/>
      <c r="O31" s="348"/>
      <c r="P31" s="348"/>
      <c r="Q31" s="348"/>
      <c r="R31" s="348"/>
      <c r="S31" s="348"/>
      <c r="T31" s="348"/>
      <c r="U31" s="348"/>
      <c r="V31" s="348"/>
    </row>
    <row r="32" spans="1:24" ht="14.25" customHeight="1" x14ac:dyDescent="0.2">
      <c r="A32" s="706" t="s">
        <v>662</v>
      </c>
      <c r="B32" s="707"/>
      <c r="C32" s="707"/>
      <c r="D32" s="707"/>
      <c r="E32" s="707"/>
      <c r="F32" s="707"/>
      <c r="G32" s="707"/>
      <c r="H32" s="707"/>
      <c r="I32" s="707"/>
      <c r="J32" s="707"/>
      <c r="K32" s="707"/>
      <c r="L32" s="707"/>
      <c r="M32" s="707"/>
      <c r="N32" s="707"/>
      <c r="O32" s="707"/>
      <c r="P32" s="707"/>
      <c r="Q32" s="707"/>
      <c r="R32" s="707"/>
      <c r="S32" s="707"/>
      <c r="T32" s="707"/>
      <c r="U32" s="707"/>
      <c r="V32" s="707"/>
    </row>
    <row r="33" spans="1:22" ht="14.25" customHeight="1" x14ac:dyDescent="0.2">
      <c r="A33" s="353" t="s">
        <v>784</v>
      </c>
      <c r="B33" s="203"/>
      <c r="C33" s="203"/>
      <c r="D33" s="203"/>
      <c r="E33" s="203"/>
      <c r="F33" s="203"/>
      <c r="G33" s="203"/>
      <c r="H33" s="203"/>
      <c r="I33" s="203"/>
      <c r="J33" s="203"/>
      <c r="K33" s="203"/>
      <c r="L33" s="203"/>
      <c r="M33" s="203"/>
      <c r="N33" s="203"/>
      <c r="O33" s="203"/>
      <c r="P33" s="203"/>
      <c r="Q33" s="203"/>
      <c r="R33" s="203"/>
      <c r="S33" s="203"/>
      <c r="T33" s="203"/>
      <c r="U33" s="203"/>
      <c r="V33" s="203"/>
    </row>
    <row r="34" spans="1:22" x14ac:dyDescent="0.2">
      <c r="A34" s="352"/>
      <c r="B34" s="348"/>
      <c r="C34" s="348"/>
      <c r="D34" s="348"/>
      <c r="E34" s="348"/>
      <c r="F34" s="348"/>
      <c r="G34" s="348"/>
      <c r="H34" s="348"/>
      <c r="I34" s="348"/>
      <c r="J34" s="348"/>
      <c r="K34" s="348"/>
      <c r="L34" s="348"/>
      <c r="M34" s="348"/>
      <c r="N34" s="348"/>
      <c r="O34" s="348"/>
      <c r="P34" s="348"/>
      <c r="Q34" s="348"/>
      <c r="R34" s="348"/>
      <c r="S34" s="348"/>
      <c r="T34" s="348"/>
      <c r="U34" s="348"/>
      <c r="V34" s="348"/>
    </row>
    <row r="35" spans="1:22" x14ac:dyDescent="0.2">
      <c r="A35" s="352" t="s">
        <v>992</v>
      </c>
      <c r="B35" s="348"/>
      <c r="C35" s="348"/>
      <c r="D35" s="348"/>
      <c r="E35" s="348"/>
      <c r="F35" s="348"/>
      <c r="G35" s="348"/>
      <c r="H35" s="348"/>
      <c r="I35" s="348"/>
      <c r="J35" s="348"/>
      <c r="K35" s="348"/>
      <c r="L35" s="348"/>
      <c r="M35" s="348"/>
      <c r="N35" s="348"/>
      <c r="O35" s="348"/>
      <c r="P35" s="348"/>
      <c r="Q35" s="348"/>
      <c r="R35" s="348"/>
      <c r="S35" s="348"/>
      <c r="T35" s="348"/>
      <c r="U35" s="348"/>
      <c r="V35" s="348"/>
    </row>
    <row r="36" spans="1:22" x14ac:dyDescent="0.2">
      <c r="A36" s="352"/>
      <c r="B36" s="348"/>
      <c r="C36" s="348"/>
      <c r="D36" s="348"/>
      <c r="E36" s="348"/>
      <c r="F36" s="348"/>
      <c r="G36" s="348"/>
      <c r="H36" s="348"/>
      <c r="I36" s="348"/>
      <c r="J36" s="348"/>
      <c r="K36" s="348"/>
      <c r="L36" s="348"/>
      <c r="M36" s="348"/>
      <c r="N36" s="348"/>
      <c r="O36" s="348"/>
      <c r="P36" s="348"/>
      <c r="Q36" s="348"/>
      <c r="R36" s="348"/>
      <c r="S36" s="348"/>
      <c r="T36" s="348"/>
      <c r="U36" s="348"/>
      <c r="V36" s="348"/>
    </row>
    <row r="37" spans="1:22" x14ac:dyDescent="0.2">
      <c r="A37" s="352"/>
      <c r="B37" s="348"/>
      <c r="C37" s="348"/>
      <c r="D37" s="348"/>
      <c r="E37" s="348"/>
      <c r="F37" s="348"/>
      <c r="G37" s="348"/>
      <c r="H37" s="348"/>
      <c r="I37" s="348"/>
      <c r="J37" s="348"/>
      <c r="K37" s="348"/>
      <c r="L37" s="348"/>
      <c r="M37" s="348"/>
      <c r="N37" s="348"/>
      <c r="O37" s="348"/>
      <c r="P37" s="348"/>
      <c r="Q37" s="348"/>
      <c r="R37" s="348"/>
      <c r="S37" s="348"/>
      <c r="T37" s="348"/>
      <c r="U37" s="348"/>
      <c r="V37" s="348"/>
    </row>
    <row r="38" spans="1:22" x14ac:dyDescent="0.2">
      <c r="A38" s="352"/>
      <c r="B38" s="348"/>
      <c r="C38" s="348"/>
      <c r="D38" s="348"/>
      <c r="E38" s="348"/>
      <c r="F38" s="348"/>
      <c r="G38" s="348"/>
      <c r="H38" s="348"/>
      <c r="I38" s="348"/>
      <c r="J38" s="348"/>
      <c r="K38" s="348"/>
      <c r="L38" s="348"/>
      <c r="M38" s="348"/>
      <c r="N38" s="348"/>
      <c r="O38" s="348"/>
      <c r="P38" s="348"/>
      <c r="Q38" s="348"/>
      <c r="R38" s="348"/>
      <c r="S38" s="348"/>
      <c r="T38" s="348"/>
      <c r="U38" s="348"/>
      <c r="V38" s="348"/>
    </row>
    <row r="39" spans="1:22" x14ac:dyDescent="0.2">
      <c r="A39" s="352"/>
      <c r="B39" s="348"/>
      <c r="C39" s="348"/>
      <c r="D39" s="348"/>
      <c r="E39" s="348"/>
      <c r="F39" s="348"/>
      <c r="G39" s="348"/>
      <c r="H39" s="348"/>
      <c r="I39" s="348"/>
      <c r="J39" s="348"/>
      <c r="K39" s="348"/>
      <c r="L39" s="348"/>
      <c r="M39" s="348"/>
      <c r="N39" s="348"/>
      <c r="O39" s="348"/>
      <c r="P39" s="348"/>
      <c r="Q39" s="348"/>
      <c r="R39" s="348"/>
      <c r="S39" s="348"/>
      <c r="T39" s="348"/>
      <c r="U39" s="348"/>
      <c r="V39" s="348"/>
    </row>
    <row r="40" spans="1:22" x14ac:dyDescent="0.2">
      <c r="B40" s="348"/>
      <c r="C40" s="348"/>
      <c r="D40" s="348"/>
      <c r="E40" s="348"/>
      <c r="F40" s="348"/>
      <c r="G40" s="348"/>
      <c r="H40" s="348"/>
      <c r="I40" s="348"/>
      <c r="J40" s="348"/>
      <c r="K40" s="348"/>
      <c r="L40" s="348"/>
      <c r="M40" s="348"/>
      <c r="N40" s="348"/>
      <c r="O40" s="348"/>
      <c r="P40" s="348"/>
      <c r="Q40" s="348"/>
      <c r="R40" s="348"/>
      <c r="S40" s="348"/>
      <c r="T40" s="348"/>
      <c r="U40" s="348"/>
      <c r="V40" s="348"/>
    </row>
    <row r="41" spans="1:22" x14ac:dyDescent="0.2">
      <c r="B41" s="348"/>
      <c r="C41" s="348"/>
      <c r="D41" s="348"/>
      <c r="E41" s="348"/>
      <c r="F41" s="348"/>
      <c r="G41" s="348"/>
      <c r="H41" s="348"/>
      <c r="I41" s="348"/>
      <c r="J41" s="348"/>
      <c r="K41" s="348"/>
      <c r="L41" s="348"/>
      <c r="M41" s="348"/>
      <c r="N41" s="348"/>
      <c r="O41" s="348"/>
      <c r="P41" s="348"/>
      <c r="Q41" s="348"/>
      <c r="R41" s="348"/>
      <c r="S41" s="348"/>
      <c r="T41" s="348"/>
      <c r="U41" s="348"/>
      <c r="V41" s="348"/>
    </row>
    <row r="42" spans="1:22" x14ac:dyDescent="0.2">
      <c r="B42" s="348"/>
      <c r="C42" s="348"/>
      <c r="D42" s="348"/>
      <c r="E42" s="348"/>
      <c r="F42" s="348"/>
      <c r="G42" s="348"/>
      <c r="H42" s="348"/>
      <c r="I42" s="348"/>
      <c r="J42" s="348"/>
      <c r="K42" s="348"/>
      <c r="L42" s="348"/>
      <c r="M42" s="348"/>
      <c r="N42" s="348"/>
      <c r="O42" s="348"/>
      <c r="P42" s="348"/>
      <c r="Q42" s="348"/>
      <c r="R42" s="348"/>
      <c r="S42" s="348"/>
      <c r="T42" s="348"/>
      <c r="U42" s="348"/>
      <c r="V42" s="348"/>
    </row>
    <row r="43" spans="1:22" x14ac:dyDescent="0.2">
      <c r="B43" s="348"/>
      <c r="C43" s="348"/>
      <c r="D43" s="348"/>
      <c r="E43" s="348"/>
      <c r="F43" s="348"/>
      <c r="G43" s="348"/>
      <c r="H43" s="348"/>
      <c r="I43" s="348"/>
      <c r="J43" s="348"/>
      <c r="K43" s="348"/>
      <c r="L43" s="348"/>
      <c r="M43" s="348"/>
      <c r="N43" s="348"/>
      <c r="O43" s="348"/>
      <c r="P43" s="348"/>
      <c r="Q43" s="348"/>
      <c r="R43" s="348"/>
      <c r="S43" s="348"/>
      <c r="T43" s="348"/>
      <c r="U43" s="348"/>
      <c r="V43" s="348"/>
    </row>
    <row r="44" spans="1:22" x14ac:dyDescent="0.2">
      <c r="B44" s="348"/>
      <c r="C44" s="348"/>
      <c r="D44" s="348"/>
      <c r="E44" s="348"/>
      <c r="F44" s="348"/>
      <c r="G44" s="348"/>
      <c r="H44" s="348"/>
      <c r="I44" s="348"/>
      <c r="J44" s="348"/>
      <c r="K44" s="348"/>
      <c r="L44" s="348"/>
      <c r="M44" s="348"/>
      <c r="N44" s="348"/>
      <c r="O44" s="348"/>
      <c r="P44" s="348"/>
      <c r="Q44" s="348"/>
      <c r="R44" s="348"/>
      <c r="S44" s="348"/>
      <c r="T44" s="348"/>
      <c r="U44" s="348"/>
      <c r="V44" s="348"/>
    </row>
  </sheetData>
  <mergeCells count="3">
    <mergeCell ref="U1:V1"/>
    <mergeCell ref="A2:V2"/>
    <mergeCell ref="A32:V32"/>
  </mergeCells>
  <pageMargins left="0.31496062992125984" right="0.31496062992125984" top="1.1417322834645669" bottom="0.35433070866141736" header="0.31496062992125984" footer="0.31496062992125984"/>
  <pageSetup paperSize="9" scale="67" orientation="landscape" verticalDpi="0" r:id="rId1"/>
  <headerFooter>
    <oddHeader>&amp;C&amp;"Arial CE,Félkövér"VERESEGYHÁZ VÁROS ÖNKORMÁNYZATA2012. ÉV&amp;R12. melléklet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A2" workbookViewId="0">
      <selection activeCell="A32" sqref="A32"/>
    </sheetView>
  </sheetViews>
  <sheetFormatPr defaultRowHeight="12.75" x14ac:dyDescent="0.2"/>
  <cols>
    <col min="1" max="1" width="36.28515625" style="247" customWidth="1"/>
    <col min="2" max="2" width="12.140625" style="104" customWidth="1"/>
    <col min="3" max="3" width="13.5703125" style="104" customWidth="1"/>
    <col min="4" max="5" width="14.42578125" style="104" customWidth="1"/>
    <col min="6" max="6" width="12.5703125" style="104" customWidth="1"/>
    <col min="7" max="7" width="13.42578125" style="104" customWidth="1"/>
    <col min="8" max="8" width="16.42578125" style="104" customWidth="1"/>
    <col min="9" max="256" width="9.140625" style="247"/>
    <col min="257" max="257" width="36.28515625" style="247" customWidth="1"/>
    <col min="258" max="258" width="12.140625" style="247" customWidth="1"/>
    <col min="259" max="259" width="13.5703125" style="247" customWidth="1"/>
    <col min="260" max="261" width="14.42578125" style="247" customWidth="1"/>
    <col min="262" max="262" width="12.5703125" style="247" customWidth="1"/>
    <col min="263" max="263" width="13.42578125" style="247" customWidth="1"/>
    <col min="264" max="264" width="16.42578125" style="247" customWidth="1"/>
    <col min="265" max="512" width="9.140625" style="247"/>
    <col min="513" max="513" width="36.28515625" style="247" customWidth="1"/>
    <col min="514" max="514" width="12.140625" style="247" customWidth="1"/>
    <col min="515" max="515" width="13.5703125" style="247" customWidth="1"/>
    <col min="516" max="517" width="14.42578125" style="247" customWidth="1"/>
    <col min="518" max="518" width="12.5703125" style="247" customWidth="1"/>
    <col min="519" max="519" width="13.42578125" style="247" customWidth="1"/>
    <col min="520" max="520" width="16.42578125" style="247" customWidth="1"/>
    <col min="521" max="768" width="9.140625" style="247"/>
    <col min="769" max="769" width="36.28515625" style="247" customWidth="1"/>
    <col min="770" max="770" width="12.140625" style="247" customWidth="1"/>
    <col min="771" max="771" width="13.5703125" style="247" customWidth="1"/>
    <col min="772" max="773" width="14.42578125" style="247" customWidth="1"/>
    <col min="774" max="774" width="12.5703125" style="247" customWidth="1"/>
    <col min="775" max="775" width="13.42578125" style="247" customWidth="1"/>
    <col min="776" max="776" width="16.42578125" style="247" customWidth="1"/>
    <col min="777" max="1024" width="9.140625" style="247"/>
    <col min="1025" max="1025" width="36.28515625" style="247" customWidth="1"/>
    <col min="1026" max="1026" width="12.140625" style="247" customWidth="1"/>
    <col min="1027" max="1027" width="13.5703125" style="247" customWidth="1"/>
    <col min="1028" max="1029" width="14.42578125" style="247" customWidth="1"/>
    <col min="1030" max="1030" width="12.5703125" style="247" customWidth="1"/>
    <col min="1031" max="1031" width="13.42578125" style="247" customWidth="1"/>
    <col min="1032" max="1032" width="16.42578125" style="247" customWidth="1"/>
    <col min="1033" max="1280" width="9.140625" style="247"/>
    <col min="1281" max="1281" width="36.28515625" style="247" customWidth="1"/>
    <col min="1282" max="1282" width="12.140625" style="247" customWidth="1"/>
    <col min="1283" max="1283" width="13.5703125" style="247" customWidth="1"/>
    <col min="1284" max="1285" width="14.42578125" style="247" customWidth="1"/>
    <col min="1286" max="1286" width="12.5703125" style="247" customWidth="1"/>
    <col min="1287" max="1287" width="13.42578125" style="247" customWidth="1"/>
    <col min="1288" max="1288" width="16.42578125" style="247" customWidth="1"/>
    <col min="1289" max="1536" width="9.140625" style="247"/>
    <col min="1537" max="1537" width="36.28515625" style="247" customWidth="1"/>
    <col min="1538" max="1538" width="12.140625" style="247" customWidth="1"/>
    <col min="1539" max="1539" width="13.5703125" style="247" customWidth="1"/>
    <col min="1540" max="1541" width="14.42578125" style="247" customWidth="1"/>
    <col min="1542" max="1542" width="12.5703125" style="247" customWidth="1"/>
    <col min="1543" max="1543" width="13.42578125" style="247" customWidth="1"/>
    <col min="1544" max="1544" width="16.42578125" style="247" customWidth="1"/>
    <col min="1545" max="1792" width="9.140625" style="247"/>
    <col min="1793" max="1793" width="36.28515625" style="247" customWidth="1"/>
    <col min="1794" max="1794" width="12.140625" style="247" customWidth="1"/>
    <col min="1795" max="1795" width="13.5703125" style="247" customWidth="1"/>
    <col min="1796" max="1797" width="14.42578125" style="247" customWidth="1"/>
    <col min="1798" max="1798" width="12.5703125" style="247" customWidth="1"/>
    <col min="1799" max="1799" width="13.42578125" style="247" customWidth="1"/>
    <col min="1800" max="1800" width="16.42578125" style="247" customWidth="1"/>
    <col min="1801" max="2048" width="9.140625" style="247"/>
    <col min="2049" max="2049" width="36.28515625" style="247" customWidth="1"/>
    <col min="2050" max="2050" width="12.140625" style="247" customWidth="1"/>
    <col min="2051" max="2051" width="13.5703125" style="247" customWidth="1"/>
    <col min="2052" max="2053" width="14.42578125" style="247" customWidth="1"/>
    <col min="2054" max="2054" width="12.5703125" style="247" customWidth="1"/>
    <col min="2055" max="2055" width="13.42578125" style="247" customWidth="1"/>
    <col min="2056" max="2056" width="16.42578125" style="247" customWidth="1"/>
    <col min="2057" max="2304" width="9.140625" style="247"/>
    <col min="2305" max="2305" width="36.28515625" style="247" customWidth="1"/>
    <col min="2306" max="2306" width="12.140625" style="247" customWidth="1"/>
    <col min="2307" max="2307" width="13.5703125" style="247" customWidth="1"/>
    <col min="2308" max="2309" width="14.42578125" style="247" customWidth="1"/>
    <col min="2310" max="2310" width="12.5703125" style="247" customWidth="1"/>
    <col min="2311" max="2311" width="13.42578125" style="247" customWidth="1"/>
    <col min="2312" max="2312" width="16.42578125" style="247" customWidth="1"/>
    <col min="2313" max="2560" width="9.140625" style="247"/>
    <col min="2561" max="2561" width="36.28515625" style="247" customWidth="1"/>
    <col min="2562" max="2562" width="12.140625" style="247" customWidth="1"/>
    <col min="2563" max="2563" width="13.5703125" style="247" customWidth="1"/>
    <col min="2564" max="2565" width="14.42578125" style="247" customWidth="1"/>
    <col min="2566" max="2566" width="12.5703125" style="247" customWidth="1"/>
    <col min="2567" max="2567" width="13.42578125" style="247" customWidth="1"/>
    <col min="2568" max="2568" width="16.42578125" style="247" customWidth="1"/>
    <col min="2569" max="2816" width="9.140625" style="247"/>
    <col min="2817" max="2817" width="36.28515625" style="247" customWidth="1"/>
    <col min="2818" max="2818" width="12.140625" style="247" customWidth="1"/>
    <col min="2819" max="2819" width="13.5703125" style="247" customWidth="1"/>
    <col min="2820" max="2821" width="14.42578125" style="247" customWidth="1"/>
    <col min="2822" max="2822" width="12.5703125" style="247" customWidth="1"/>
    <col min="2823" max="2823" width="13.42578125" style="247" customWidth="1"/>
    <col min="2824" max="2824" width="16.42578125" style="247" customWidth="1"/>
    <col min="2825" max="3072" width="9.140625" style="247"/>
    <col min="3073" max="3073" width="36.28515625" style="247" customWidth="1"/>
    <col min="3074" max="3074" width="12.140625" style="247" customWidth="1"/>
    <col min="3075" max="3075" width="13.5703125" style="247" customWidth="1"/>
    <col min="3076" max="3077" width="14.42578125" style="247" customWidth="1"/>
    <col min="3078" max="3078" width="12.5703125" style="247" customWidth="1"/>
    <col min="3079" max="3079" width="13.42578125" style="247" customWidth="1"/>
    <col min="3080" max="3080" width="16.42578125" style="247" customWidth="1"/>
    <col min="3081" max="3328" width="9.140625" style="247"/>
    <col min="3329" max="3329" width="36.28515625" style="247" customWidth="1"/>
    <col min="3330" max="3330" width="12.140625" style="247" customWidth="1"/>
    <col min="3331" max="3331" width="13.5703125" style="247" customWidth="1"/>
    <col min="3332" max="3333" width="14.42578125" style="247" customWidth="1"/>
    <col min="3334" max="3334" width="12.5703125" style="247" customWidth="1"/>
    <col min="3335" max="3335" width="13.42578125" style="247" customWidth="1"/>
    <col min="3336" max="3336" width="16.42578125" style="247" customWidth="1"/>
    <col min="3337" max="3584" width="9.140625" style="247"/>
    <col min="3585" max="3585" width="36.28515625" style="247" customWidth="1"/>
    <col min="3586" max="3586" width="12.140625" style="247" customWidth="1"/>
    <col min="3587" max="3587" width="13.5703125" style="247" customWidth="1"/>
    <col min="3588" max="3589" width="14.42578125" style="247" customWidth="1"/>
    <col min="3590" max="3590" width="12.5703125" style="247" customWidth="1"/>
    <col min="3591" max="3591" width="13.42578125" style="247" customWidth="1"/>
    <col min="3592" max="3592" width="16.42578125" style="247" customWidth="1"/>
    <col min="3593" max="3840" width="9.140625" style="247"/>
    <col min="3841" max="3841" width="36.28515625" style="247" customWidth="1"/>
    <col min="3842" max="3842" width="12.140625" style="247" customWidth="1"/>
    <col min="3843" max="3843" width="13.5703125" style="247" customWidth="1"/>
    <col min="3844" max="3845" width="14.42578125" style="247" customWidth="1"/>
    <col min="3846" max="3846" width="12.5703125" style="247" customWidth="1"/>
    <col min="3847" max="3847" width="13.42578125" style="247" customWidth="1"/>
    <col min="3848" max="3848" width="16.42578125" style="247" customWidth="1"/>
    <col min="3849" max="4096" width="9.140625" style="247"/>
    <col min="4097" max="4097" width="36.28515625" style="247" customWidth="1"/>
    <col min="4098" max="4098" width="12.140625" style="247" customWidth="1"/>
    <col min="4099" max="4099" width="13.5703125" style="247" customWidth="1"/>
    <col min="4100" max="4101" width="14.42578125" style="247" customWidth="1"/>
    <col min="4102" max="4102" width="12.5703125" style="247" customWidth="1"/>
    <col min="4103" max="4103" width="13.42578125" style="247" customWidth="1"/>
    <col min="4104" max="4104" width="16.42578125" style="247" customWidth="1"/>
    <col min="4105" max="4352" width="9.140625" style="247"/>
    <col min="4353" max="4353" width="36.28515625" style="247" customWidth="1"/>
    <col min="4354" max="4354" width="12.140625" style="247" customWidth="1"/>
    <col min="4355" max="4355" width="13.5703125" style="247" customWidth="1"/>
    <col min="4356" max="4357" width="14.42578125" style="247" customWidth="1"/>
    <col min="4358" max="4358" width="12.5703125" style="247" customWidth="1"/>
    <col min="4359" max="4359" width="13.42578125" style="247" customWidth="1"/>
    <col min="4360" max="4360" width="16.42578125" style="247" customWidth="1"/>
    <col min="4361" max="4608" width="9.140625" style="247"/>
    <col min="4609" max="4609" width="36.28515625" style="247" customWidth="1"/>
    <col min="4610" max="4610" width="12.140625" style="247" customWidth="1"/>
    <col min="4611" max="4611" width="13.5703125" style="247" customWidth="1"/>
    <col min="4612" max="4613" width="14.42578125" style="247" customWidth="1"/>
    <col min="4614" max="4614" width="12.5703125" style="247" customWidth="1"/>
    <col min="4615" max="4615" width="13.42578125" style="247" customWidth="1"/>
    <col min="4616" max="4616" width="16.42578125" style="247" customWidth="1"/>
    <col min="4617" max="4864" width="9.140625" style="247"/>
    <col min="4865" max="4865" width="36.28515625" style="247" customWidth="1"/>
    <col min="4866" max="4866" width="12.140625" style="247" customWidth="1"/>
    <col min="4867" max="4867" width="13.5703125" style="247" customWidth="1"/>
    <col min="4868" max="4869" width="14.42578125" style="247" customWidth="1"/>
    <col min="4870" max="4870" width="12.5703125" style="247" customWidth="1"/>
    <col min="4871" max="4871" width="13.42578125" style="247" customWidth="1"/>
    <col min="4872" max="4872" width="16.42578125" style="247" customWidth="1"/>
    <col min="4873" max="5120" width="9.140625" style="247"/>
    <col min="5121" max="5121" width="36.28515625" style="247" customWidth="1"/>
    <col min="5122" max="5122" width="12.140625" style="247" customWidth="1"/>
    <col min="5123" max="5123" width="13.5703125" style="247" customWidth="1"/>
    <col min="5124" max="5125" width="14.42578125" style="247" customWidth="1"/>
    <col min="5126" max="5126" width="12.5703125" style="247" customWidth="1"/>
    <col min="5127" max="5127" width="13.42578125" style="247" customWidth="1"/>
    <col min="5128" max="5128" width="16.42578125" style="247" customWidth="1"/>
    <col min="5129" max="5376" width="9.140625" style="247"/>
    <col min="5377" max="5377" width="36.28515625" style="247" customWidth="1"/>
    <col min="5378" max="5378" width="12.140625" style="247" customWidth="1"/>
    <col min="5379" max="5379" width="13.5703125" style="247" customWidth="1"/>
    <col min="5380" max="5381" width="14.42578125" style="247" customWidth="1"/>
    <col min="5382" max="5382" width="12.5703125" style="247" customWidth="1"/>
    <col min="5383" max="5383" width="13.42578125" style="247" customWidth="1"/>
    <col min="5384" max="5384" width="16.42578125" style="247" customWidth="1"/>
    <col min="5385" max="5632" width="9.140625" style="247"/>
    <col min="5633" max="5633" width="36.28515625" style="247" customWidth="1"/>
    <col min="5634" max="5634" width="12.140625" style="247" customWidth="1"/>
    <col min="5635" max="5635" width="13.5703125" style="247" customWidth="1"/>
    <col min="5636" max="5637" width="14.42578125" style="247" customWidth="1"/>
    <col min="5638" max="5638" width="12.5703125" style="247" customWidth="1"/>
    <col min="5639" max="5639" width="13.42578125" style="247" customWidth="1"/>
    <col min="5640" max="5640" width="16.42578125" style="247" customWidth="1"/>
    <col min="5641" max="5888" width="9.140625" style="247"/>
    <col min="5889" max="5889" width="36.28515625" style="247" customWidth="1"/>
    <col min="5890" max="5890" width="12.140625" style="247" customWidth="1"/>
    <col min="5891" max="5891" width="13.5703125" style="247" customWidth="1"/>
    <col min="5892" max="5893" width="14.42578125" style="247" customWidth="1"/>
    <col min="5894" max="5894" width="12.5703125" style="247" customWidth="1"/>
    <col min="5895" max="5895" width="13.42578125" style="247" customWidth="1"/>
    <col min="5896" max="5896" width="16.42578125" style="247" customWidth="1"/>
    <col min="5897" max="6144" width="9.140625" style="247"/>
    <col min="6145" max="6145" width="36.28515625" style="247" customWidth="1"/>
    <col min="6146" max="6146" width="12.140625" style="247" customWidth="1"/>
    <col min="6147" max="6147" width="13.5703125" style="247" customWidth="1"/>
    <col min="6148" max="6149" width="14.42578125" style="247" customWidth="1"/>
    <col min="6150" max="6150" width="12.5703125" style="247" customWidth="1"/>
    <col min="6151" max="6151" width="13.42578125" style="247" customWidth="1"/>
    <col min="6152" max="6152" width="16.42578125" style="247" customWidth="1"/>
    <col min="6153" max="6400" width="9.140625" style="247"/>
    <col min="6401" max="6401" width="36.28515625" style="247" customWidth="1"/>
    <col min="6402" max="6402" width="12.140625" style="247" customWidth="1"/>
    <col min="6403" max="6403" width="13.5703125" style="247" customWidth="1"/>
    <col min="6404" max="6405" width="14.42578125" style="247" customWidth="1"/>
    <col min="6406" max="6406" width="12.5703125" style="247" customWidth="1"/>
    <col min="6407" max="6407" width="13.42578125" style="247" customWidth="1"/>
    <col min="6408" max="6408" width="16.42578125" style="247" customWidth="1"/>
    <col min="6409" max="6656" width="9.140625" style="247"/>
    <col min="6657" max="6657" width="36.28515625" style="247" customWidth="1"/>
    <col min="6658" max="6658" width="12.140625" style="247" customWidth="1"/>
    <col min="6659" max="6659" width="13.5703125" style="247" customWidth="1"/>
    <col min="6660" max="6661" width="14.42578125" style="247" customWidth="1"/>
    <col min="6662" max="6662" width="12.5703125" style="247" customWidth="1"/>
    <col min="6663" max="6663" width="13.42578125" style="247" customWidth="1"/>
    <col min="6664" max="6664" width="16.42578125" style="247" customWidth="1"/>
    <col min="6665" max="6912" width="9.140625" style="247"/>
    <col min="6913" max="6913" width="36.28515625" style="247" customWidth="1"/>
    <col min="6914" max="6914" width="12.140625" style="247" customWidth="1"/>
    <col min="6915" max="6915" width="13.5703125" style="247" customWidth="1"/>
    <col min="6916" max="6917" width="14.42578125" style="247" customWidth="1"/>
    <col min="6918" max="6918" width="12.5703125" style="247" customWidth="1"/>
    <col min="6919" max="6919" width="13.42578125" style="247" customWidth="1"/>
    <col min="6920" max="6920" width="16.42578125" style="247" customWidth="1"/>
    <col min="6921" max="7168" width="9.140625" style="247"/>
    <col min="7169" max="7169" width="36.28515625" style="247" customWidth="1"/>
    <col min="7170" max="7170" width="12.140625" style="247" customWidth="1"/>
    <col min="7171" max="7171" width="13.5703125" style="247" customWidth="1"/>
    <col min="7172" max="7173" width="14.42578125" style="247" customWidth="1"/>
    <col min="7174" max="7174" width="12.5703125" style="247" customWidth="1"/>
    <col min="7175" max="7175" width="13.42578125" style="247" customWidth="1"/>
    <col min="7176" max="7176" width="16.42578125" style="247" customWidth="1"/>
    <col min="7177" max="7424" width="9.140625" style="247"/>
    <col min="7425" max="7425" width="36.28515625" style="247" customWidth="1"/>
    <col min="7426" max="7426" width="12.140625" style="247" customWidth="1"/>
    <col min="7427" max="7427" width="13.5703125" style="247" customWidth="1"/>
    <col min="7428" max="7429" width="14.42578125" style="247" customWidth="1"/>
    <col min="7430" max="7430" width="12.5703125" style="247" customWidth="1"/>
    <col min="7431" max="7431" width="13.42578125" style="247" customWidth="1"/>
    <col min="7432" max="7432" width="16.42578125" style="247" customWidth="1"/>
    <col min="7433" max="7680" width="9.140625" style="247"/>
    <col min="7681" max="7681" width="36.28515625" style="247" customWidth="1"/>
    <col min="7682" max="7682" width="12.140625" style="247" customWidth="1"/>
    <col min="7683" max="7683" width="13.5703125" style="247" customWidth="1"/>
    <col min="7684" max="7685" width="14.42578125" style="247" customWidth="1"/>
    <col min="7686" max="7686" width="12.5703125" style="247" customWidth="1"/>
    <col min="7687" max="7687" width="13.42578125" style="247" customWidth="1"/>
    <col min="7688" max="7688" width="16.42578125" style="247" customWidth="1"/>
    <col min="7689" max="7936" width="9.140625" style="247"/>
    <col min="7937" max="7937" width="36.28515625" style="247" customWidth="1"/>
    <col min="7938" max="7938" width="12.140625" style="247" customWidth="1"/>
    <col min="7939" max="7939" width="13.5703125" style="247" customWidth="1"/>
    <col min="7940" max="7941" width="14.42578125" style="247" customWidth="1"/>
    <col min="7942" max="7942" width="12.5703125" style="247" customWidth="1"/>
    <col min="7943" max="7943" width="13.42578125" style="247" customWidth="1"/>
    <col min="7944" max="7944" width="16.42578125" style="247" customWidth="1"/>
    <col min="7945" max="8192" width="9.140625" style="247"/>
    <col min="8193" max="8193" width="36.28515625" style="247" customWidth="1"/>
    <col min="8194" max="8194" width="12.140625" style="247" customWidth="1"/>
    <col min="8195" max="8195" width="13.5703125" style="247" customWidth="1"/>
    <col min="8196" max="8197" width="14.42578125" style="247" customWidth="1"/>
    <col min="8198" max="8198" width="12.5703125" style="247" customWidth="1"/>
    <col min="8199" max="8199" width="13.42578125" style="247" customWidth="1"/>
    <col min="8200" max="8200" width="16.42578125" style="247" customWidth="1"/>
    <col min="8201" max="8448" width="9.140625" style="247"/>
    <col min="8449" max="8449" width="36.28515625" style="247" customWidth="1"/>
    <col min="8450" max="8450" width="12.140625" style="247" customWidth="1"/>
    <col min="8451" max="8451" width="13.5703125" style="247" customWidth="1"/>
    <col min="8452" max="8453" width="14.42578125" style="247" customWidth="1"/>
    <col min="8454" max="8454" width="12.5703125" style="247" customWidth="1"/>
    <col min="8455" max="8455" width="13.42578125" style="247" customWidth="1"/>
    <col min="8456" max="8456" width="16.42578125" style="247" customWidth="1"/>
    <col min="8457" max="8704" width="9.140625" style="247"/>
    <col min="8705" max="8705" width="36.28515625" style="247" customWidth="1"/>
    <col min="8706" max="8706" width="12.140625" style="247" customWidth="1"/>
    <col min="8707" max="8707" width="13.5703125" style="247" customWidth="1"/>
    <col min="8708" max="8709" width="14.42578125" style="247" customWidth="1"/>
    <col min="8710" max="8710" width="12.5703125" style="247" customWidth="1"/>
    <col min="8711" max="8711" width="13.42578125" style="247" customWidth="1"/>
    <col min="8712" max="8712" width="16.42578125" style="247" customWidth="1"/>
    <col min="8713" max="8960" width="9.140625" style="247"/>
    <col min="8961" max="8961" width="36.28515625" style="247" customWidth="1"/>
    <col min="8962" max="8962" width="12.140625" style="247" customWidth="1"/>
    <col min="8963" max="8963" width="13.5703125" style="247" customWidth="1"/>
    <col min="8964" max="8965" width="14.42578125" style="247" customWidth="1"/>
    <col min="8966" max="8966" width="12.5703125" style="247" customWidth="1"/>
    <col min="8967" max="8967" width="13.42578125" style="247" customWidth="1"/>
    <col min="8968" max="8968" width="16.42578125" style="247" customWidth="1"/>
    <col min="8969" max="9216" width="9.140625" style="247"/>
    <col min="9217" max="9217" width="36.28515625" style="247" customWidth="1"/>
    <col min="9218" max="9218" width="12.140625" style="247" customWidth="1"/>
    <col min="9219" max="9219" width="13.5703125" style="247" customWidth="1"/>
    <col min="9220" max="9221" width="14.42578125" style="247" customWidth="1"/>
    <col min="9222" max="9222" width="12.5703125" style="247" customWidth="1"/>
    <col min="9223" max="9223" width="13.42578125" style="247" customWidth="1"/>
    <col min="9224" max="9224" width="16.42578125" style="247" customWidth="1"/>
    <col min="9225" max="9472" width="9.140625" style="247"/>
    <col min="9473" max="9473" width="36.28515625" style="247" customWidth="1"/>
    <col min="9474" max="9474" width="12.140625" style="247" customWidth="1"/>
    <col min="9475" max="9475" width="13.5703125" style="247" customWidth="1"/>
    <col min="9476" max="9477" width="14.42578125" style="247" customWidth="1"/>
    <col min="9478" max="9478" width="12.5703125" style="247" customWidth="1"/>
    <col min="9479" max="9479" width="13.42578125" style="247" customWidth="1"/>
    <col min="9480" max="9480" width="16.42578125" style="247" customWidth="1"/>
    <col min="9481" max="9728" width="9.140625" style="247"/>
    <col min="9729" max="9729" width="36.28515625" style="247" customWidth="1"/>
    <col min="9730" max="9730" width="12.140625" style="247" customWidth="1"/>
    <col min="9731" max="9731" width="13.5703125" style="247" customWidth="1"/>
    <col min="9732" max="9733" width="14.42578125" style="247" customWidth="1"/>
    <col min="9734" max="9734" width="12.5703125" style="247" customWidth="1"/>
    <col min="9735" max="9735" width="13.42578125" style="247" customWidth="1"/>
    <col min="9736" max="9736" width="16.42578125" style="247" customWidth="1"/>
    <col min="9737" max="9984" width="9.140625" style="247"/>
    <col min="9985" max="9985" width="36.28515625" style="247" customWidth="1"/>
    <col min="9986" max="9986" width="12.140625" style="247" customWidth="1"/>
    <col min="9987" max="9987" width="13.5703125" style="247" customWidth="1"/>
    <col min="9988" max="9989" width="14.42578125" style="247" customWidth="1"/>
    <col min="9990" max="9990" width="12.5703125" style="247" customWidth="1"/>
    <col min="9991" max="9991" width="13.42578125" style="247" customWidth="1"/>
    <col min="9992" max="9992" width="16.42578125" style="247" customWidth="1"/>
    <col min="9993" max="10240" width="9.140625" style="247"/>
    <col min="10241" max="10241" width="36.28515625" style="247" customWidth="1"/>
    <col min="10242" max="10242" width="12.140625" style="247" customWidth="1"/>
    <col min="10243" max="10243" width="13.5703125" style="247" customWidth="1"/>
    <col min="10244" max="10245" width="14.42578125" style="247" customWidth="1"/>
    <col min="10246" max="10246" width="12.5703125" style="247" customWidth="1"/>
    <col min="10247" max="10247" width="13.42578125" style="247" customWidth="1"/>
    <col min="10248" max="10248" width="16.42578125" style="247" customWidth="1"/>
    <col min="10249" max="10496" width="9.140625" style="247"/>
    <col min="10497" max="10497" width="36.28515625" style="247" customWidth="1"/>
    <col min="10498" max="10498" width="12.140625" style="247" customWidth="1"/>
    <col min="10499" max="10499" width="13.5703125" style="247" customWidth="1"/>
    <col min="10500" max="10501" width="14.42578125" style="247" customWidth="1"/>
    <col min="10502" max="10502" width="12.5703125" style="247" customWidth="1"/>
    <col min="10503" max="10503" width="13.42578125" style="247" customWidth="1"/>
    <col min="10504" max="10504" width="16.42578125" style="247" customWidth="1"/>
    <col min="10505" max="10752" width="9.140625" style="247"/>
    <col min="10753" max="10753" width="36.28515625" style="247" customWidth="1"/>
    <col min="10754" max="10754" width="12.140625" style="247" customWidth="1"/>
    <col min="10755" max="10755" width="13.5703125" style="247" customWidth="1"/>
    <col min="10756" max="10757" width="14.42578125" style="247" customWidth="1"/>
    <col min="10758" max="10758" width="12.5703125" style="247" customWidth="1"/>
    <col min="10759" max="10759" width="13.42578125" style="247" customWidth="1"/>
    <col min="10760" max="10760" width="16.42578125" style="247" customWidth="1"/>
    <col min="10761" max="11008" width="9.140625" style="247"/>
    <col min="11009" max="11009" width="36.28515625" style="247" customWidth="1"/>
    <col min="11010" max="11010" width="12.140625" style="247" customWidth="1"/>
    <col min="11011" max="11011" width="13.5703125" style="247" customWidth="1"/>
    <col min="11012" max="11013" width="14.42578125" style="247" customWidth="1"/>
    <col min="11014" max="11014" width="12.5703125" style="247" customWidth="1"/>
    <col min="11015" max="11015" width="13.42578125" style="247" customWidth="1"/>
    <col min="11016" max="11016" width="16.42578125" style="247" customWidth="1"/>
    <col min="11017" max="11264" width="9.140625" style="247"/>
    <col min="11265" max="11265" width="36.28515625" style="247" customWidth="1"/>
    <col min="11266" max="11266" width="12.140625" style="247" customWidth="1"/>
    <col min="11267" max="11267" width="13.5703125" style="247" customWidth="1"/>
    <col min="11268" max="11269" width="14.42578125" style="247" customWidth="1"/>
    <col min="11270" max="11270" width="12.5703125" style="247" customWidth="1"/>
    <col min="11271" max="11271" width="13.42578125" style="247" customWidth="1"/>
    <col min="11272" max="11272" width="16.42578125" style="247" customWidth="1"/>
    <col min="11273" max="11520" width="9.140625" style="247"/>
    <col min="11521" max="11521" width="36.28515625" style="247" customWidth="1"/>
    <col min="11522" max="11522" width="12.140625" style="247" customWidth="1"/>
    <col min="11523" max="11523" width="13.5703125" style="247" customWidth="1"/>
    <col min="11524" max="11525" width="14.42578125" style="247" customWidth="1"/>
    <col min="11526" max="11526" width="12.5703125" style="247" customWidth="1"/>
    <col min="11527" max="11527" width="13.42578125" style="247" customWidth="1"/>
    <col min="11528" max="11528" width="16.42578125" style="247" customWidth="1"/>
    <col min="11529" max="11776" width="9.140625" style="247"/>
    <col min="11777" max="11777" width="36.28515625" style="247" customWidth="1"/>
    <col min="11778" max="11778" width="12.140625" style="247" customWidth="1"/>
    <col min="11779" max="11779" width="13.5703125" style="247" customWidth="1"/>
    <col min="11780" max="11781" width="14.42578125" style="247" customWidth="1"/>
    <col min="11782" max="11782" width="12.5703125" style="247" customWidth="1"/>
    <col min="11783" max="11783" width="13.42578125" style="247" customWidth="1"/>
    <col min="11784" max="11784" width="16.42578125" style="247" customWidth="1"/>
    <col min="11785" max="12032" width="9.140625" style="247"/>
    <col min="12033" max="12033" width="36.28515625" style="247" customWidth="1"/>
    <col min="12034" max="12034" width="12.140625" style="247" customWidth="1"/>
    <col min="12035" max="12035" width="13.5703125" style="247" customWidth="1"/>
    <col min="12036" max="12037" width="14.42578125" style="247" customWidth="1"/>
    <col min="12038" max="12038" width="12.5703125" style="247" customWidth="1"/>
    <col min="12039" max="12039" width="13.42578125" style="247" customWidth="1"/>
    <col min="12040" max="12040" width="16.42578125" style="247" customWidth="1"/>
    <col min="12041" max="12288" width="9.140625" style="247"/>
    <col min="12289" max="12289" width="36.28515625" style="247" customWidth="1"/>
    <col min="12290" max="12290" width="12.140625" style="247" customWidth="1"/>
    <col min="12291" max="12291" width="13.5703125" style="247" customWidth="1"/>
    <col min="12292" max="12293" width="14.42578125" style="247" customWidth="1"/>
    <col min="12294" max="12294" width="12.5703125" style="247" customWidth="1"/>
    <col min="12295" max="12295" width="13.42578125" style="247" customWidth="1"/>
    <col min="12296" max="12296" width="16.42578125" style="247" customWidth="1"/>
    <col min="12297" max="12544" width="9.140625" style="247"/>
    <col min="12545" max="12545" width="36.28515625" style="247" customWidth="1"/>
    <col min="12546" max="12546" width="12.140625" style="247" customWidth="1"/>
    <col min="12547" max="12547" width="13.5703125" style="247" customWidth="1"/>
    <col min="12548" max="12549" width="14.42578125" style="247" customWidth="1"/>
    <col min="12550" max="12550" width="12.5703125" style="247" customWidth="1"/>
    <col min="12551" max="12551" width="13.42578125" style="247" customWidth="1"/>
    <col min="12552" max="12552" width="16.42578125" style="247" customWidth="1"/>
    <col min="12553" max="12800" width="9.140625" style="247"/>
    <col min="12801" max="12801" width="36.28515625" style="247" customWidth="1"/>
    <col min="12802" max="12802" width="12.140625" style="247" customWidth="1"/>
    <col min="12803" max="12803" width="13.5703125" style="247" customWidth="1"/>
    <col min="12804" max="12805" width="14.42578125" style="247" customWidth="1"/>
    <col min="12806" max="12806" width="12.5703125" style="247" customWidth="1"/>
    <col min="12807" max="12807" width="13.42578125" style="247" customWidth="1"/>
    <col min="12808" max="12808" width="16.42578125" style="247" customWidth="1"/>
    <col min="12809" max="13056" width="9.140625" style="247"/>
    <col min="13057" max="13057" width="36.28515625" style="247" customWidth="1"/>
    <col min="13058" max="13058" width="12.140625" style="247" customWidth="1"/>
    <col min="13059" max="13059" width="13.5703125" style="247" customWidth="1"/>
    <col min="13060" max="13061" width="14.42578125" style="247" customWidth="1"/>
    <col min="13062" max="13062" width="12.5703125" style="247" customWidth="1"/>
    <col min="13063" max="13063" width="13.42578125" style="247" customWidth="1"/>
    <col min="13064" max="13064" width="16.42578125" style="247" customWidth="1"/>
    <col min="13065" max="13312" width="9.140625" style="247"/>
    <col min="13313" max="13313" width="36.28515625" style="247" customWidth="1"/>
    <col min="13314" max="13314" width="12.140625" style="247" customWidth="1"/>
    <col min="13315" max="13315" width="13.5703125" style="247" customWidth="1"/>
    <col min="13316" max="13317" width="14.42578125" style="247" customWidth="1"/>
    <col min="13318" max="13318" width="12.5703125" style="247" customWidth="1"/>
    <col min="13319" max="13319" width="13.42578125" style="247" customWidth="1"/>
    <col min="13320" max="13320" width="16.42578125" style="247" customWidth="1"/>
    <col min="13321" max="13568" width="9.140625" style="247"/>
    <col min="13569" max="13569" width="36.28515625" style="247" customWidth="1"/>
    <col min="13570" max="13570" width="12.140625" style="247" customWidth="1"/>
    <col min="13571" max="13571" width="13.5703125" style="247" customWidth="1"/>
    <col min="13572" max="13573" width="14.42578125" style="247" customWidth="1"/>
    <col min="13574" max="13574" width="12.5703125" style="247" customWidth="1"/>
    <col min="13575" max="13575" width="13.42578125" style="247" customWidth="1"/>
    <col min="13576" max="13576" width="16.42578125" style="247" customWidth="1"/>
    <col min="13577" max="13824" width="9.140625" style="247"/>
    <col min="13825" max="13825" width="36.28515625" style="247" customWidth="1"/>
    <col min="13826" max="13826" width="12.140625" style="247" customWidth="1"/>
    <col min="13827" max="13827" width="13.5703125" style="247" customWidth="1"/>
    <col min="13828" max="13829" width="14.42578125" style="247" customWidth="1"/>
    <col min="13830" max="13830" width="12.5703125" style="247" customWidth="1"/>
    <col min="13831" max="13831" width="13.42578125" style="247" customWidth="1"/>
    <col min="13832" max="13832" width="16.42578125" style="247" customWidth="1"/>
    <col min="13833" max="14080" width="9.140625" style="247"/>
    <col min="14081" max="14081" width="36.28515625" style="247" customWidth="1"/>
    <col min="14082" max="14082" width="12.140625" style="247" customWidth="1"/>
    <col min="14083" max="14083" width="13.5703125" style="247" customWidth="1"/>
    <col min="14084" max="14085" width="14.42578125" style="247" customWidth="1"/>
    <col min="14086" max="14086" width="12.5703125" style="247" customWidth="1"/>
    <col min="14087" max="14087" width="13.42578125" style="247" customWidth="1"/>
    <col min="14088" max="14088" width="16.42578125" style="247" customWidth="1"/>
    <col min="14089" max="14336" width="9.140625" style="247"/>
    <col min="14337" max="14337" width="36.28515625" style="247" customWidth="1"/>
    <col min="14338" max="14338" width="12.140625" style="247" customWidth="1"/>
    <col min="14339" max="14339" width="13.5703125" style="247" customWidth="1"/>
    <col min="14340" max="14341" width="14.42578125" style="247" customWidth="1"/>
    <col min="14342" max="14342" width="12.5703125" style="247" customWidth="1"/>
    <col min="14343" max="14343" width="13.42578125" style="247" customWidth="1"/>
    <col min="14344" max="14344" width="16.42578125" style="247" customWidth="1"/>
    <col min="14345" max="14592" width="9.140625" style="247"/>
    <col min="14593" max="14593" width="36.28515625" style="247" customWidth="1"/>
    <col min="14594" max="14594" width="12.140625" style="247" customWidth="1"/>
    <col min="14595" max="14595" width="13.5703125" style="247" customWidth="1"/>
    <col min="14596" max="14597" width="14.42578125" style="247" customWidth="1"/>
    <col min="14598" max="14598" width="12.5703125" style="247" customWidth="1"/>
    <col min="14599" max="14599" width="13.42578125" style="247" customWidth="1"/>
    <col min="14600" max="14600" width="16.42578125" style="247" customWidth="1"/>
    <col min="14601" max="14848" width="9.140625" style="247"/>
    <col min="14849" max="14849" width="36.28515625" style="247" customWidth="1"/>
    <col min="14850" max="14850" width="12.140625" style="247" customWidth="1"/>
    <col min="14851" max="14851" width="13.5703125" style="247" customWidth="1"/>
    <col min="14852" max="14853" width="14.42578125" style="247" customWidth="1"/>
    <col min="14854" max="14854" width="12.5703125" style="247" customWidth="1"/>
    <col min="14855" max="14855" width="13.42578125" style="247" customWidth="1"/>
    <col min="14856" max="14856" width="16.42578125" style="247" customWidth="1"/>
    <col min="14857" max="15104" width="9.140625" style="247"/>
    <col min="15105" max="15105" width="36.28515625" style="247" customWidth="1"/>
    <col min="15106" max="15106" width="12.140625" style="247" customWidth="1"/>
    <col min="15107" max="15107" width="13.5703125" style="247" customWidth="1"/>
    <col min="15108" max="15109" width="14.42578125" style="247" customWidth="1"/>
    <col min="15110" max="15110" width="12.5703125" style="247" customWidth="1"/>
    <col min="15111" max="15111" width="13.42578125" style="247" customWidth="1"/>
    <col min="15112" max="15112" width="16.42578125" style="247" customWidth="1"/>
    <col min="15113" max="15360" width="9.140625" style="247"/>
    <col min="15361" max="15361" width="36.28515625" style="247" customWidth="1"/>
    <col min="15362" max="15362" width="12.140625" style="247" customWidth="1"/>
    <col min="15363" max="15363" width="13.5703125" style="247" customWidth="1"/>
    <col min="15364" max="15365" width="14.42578125" style="247" customWidth="1"/>
    <col min="15366" max="15366" width="12.5703125" style="247" customWidth="1"/>
    <col min="15367" max="15367" width="13.42578125" style="247" customWidth="1"/>
    <col min="15368" max="15368" width="16.42578125" style="247" customWidth="1"/>
    <col min="15369" max="15616" width="9.140625" style="247"/>
    <col min="15617" max="15617" width="36.28515625" style="247" customWidth="1"/>
    <col min="15618" max="15618" width="12.140625" style="247" customWidth="1"/>
    <col min="15619" max="15619" width="13.5703125" style="247" customWidth="1"/>
    <col min="15620" max="15621" width="14.42578125" style="247" customWidth="1"/>
    <col min="15622" max="15622" width="12.5703125" style="247" customWidth="1"/>
    <col min="15623" max="15623" width="13.42578125" style="247" customWidth="1"/>
    <col min="15624" max="15624" width="16.42578125" style="247" customWidth="1"/>
    <col min="15625" max="15872" width="9.140625" style="247"/>
    <col min="15873" max="15873" width="36.28515625" style="247" customWidth="1"/>
    <col min="15874" max="15874" width="12.140625" style="247" customWidth="1"/>
    <col min="15875" max="15875" width="13.5703125" style="247" customWidth="1"/>
    <col min="15876" max="15877" width="14.42578125" style="247" customWidth="1"/>
    <col min="15878" max="15878" width="12.5703125" style="247" customWidth="1"/>
    <col min="15879" max="15879" width="13.42578125" style="247" customWidth="1"/>
    <col min="15880" max="15880" width="16.42578125" style="247" customWidth="1"/>
    <col min="15881" max="16128" width="9.140625" style="247"/>
    <col min="16129" max="16129" width="36.28515625" style="247" customWidth="1"/>
    <col min="16130" max="16130" width="12.140625" style="247" customWidth="1"/>
    <col min="16131" max="16131" width="13.5703125" style="247" customWidth="1"/>
    <col min="16132" max="16133" width="14.42578125" style="247" customWidth="1"/>
    <col min="16134" max="16134" width="12.5703125" style="247" customWidth="1"/>
    <col min="16135" max="16135" width="13.42578125" style="247" customWidth="1"/>
    <col min="16136" max="16136" width="16.42578125" style="247" customWidth="1"/>
    <col min="16137" max="16384" width="9.140625" style="247"/>
  </cols>
  <sheetData>
    <row r="1" spans="1:9" x14ac:dyDescent="0.2">
      <c r="A1" s="247" t="s">
        <v>339</v>
      </c>
      <c r="H1" s="484" t="s">
        <v>923</v>
      </c>
    </row>
    <row r="2" spans="1:9" ht="15" x14ac:dyDescent="0.2">
      <c r="G2" s="485"/>
    </row>
    <row r="4" spans="1:9" ht="12.75" customHeight="1" x14ac:dyDescent="0.2">
      <c r="A4" s="589" t="s">
        <v>902</v>
      </c>
      <c r="B4" s="589"/>
      <c r="C4" s="589"/>
      <c r="D4" s="589"/>
      <c r="E4" s="589"/>
      <c r="F4" s="589"/>
      <c r="G4" s="589"/>
      <c r="H4" s="589"/>
    </row>
    <row r="5" spans="1:9" ht="12.75" customHeight="1" x14ac:dyDescent="0.2">
      <c r="A5" s="589" t="s">
        <v>903</v>
      </c>
      <c r="B5" s="589"/>
      <c r="C5" s="589"/>
      <c r="D5" s="589"/>
      <c r="E5" s="589"/>
      <c r="F5" s="589"/>
      <c r="G5" s="589"/>
      <c r="H5" s="589"/>
    </row>
    <row r="6" spans="1:9" x14ac:dyDescent="0.2">
      <c r="B6" s="486" t="s">
        <v>904</v>
      </c>
      <c r="C6" s="104" t="s">
        <v>905</v>
      </c>
    </row>
    <row r="8" spans="1:9" x14ac:dyDescent="0.2">
      <c r="H8" s="487" t="s">
        <v>906</v>
      </c>
    </row>
    <row r="9" spans="1:9" x14ac:dyDescent="0.2">
      <c r="A9" s="21" t="s">
        <v>86</v>
      </c>
      <c r="B9" s="488" t="s">
        <v>907</v>
      </c>
      <c r="C9" s="488" t="s">
        <v>908</v>
      </c>
      <c r="D9" s="488" t="s">
        <v>909</v>
      </c>
      <c r="E9" s="488" t="s">
        <v>910</v>
      </c>
      <c r="F9" s="489" t="s">
        <v>911</v>
      </c>
      <c r="G9" s="488" t="s">
        <v>912</v>
      </c>
      <c r="H9" s="488" t="s">
        <v>13</v>
      </c>
    </row>
    <row r="10" spans="1:9" x14ac:dyDescent="0.2">
      <c r="A10" s="409" t="s">
        <v>913</v>
      </c>
      <c r="B10" s="490"/>
      <c r="C10" s="490"/>
      <c r="D10" s="490"/>
      <c r="E10" s="490"/>
      <c r="F10" s="490"/>
      <c r="G10" s="490"/>
      <c r="H10" s="490"/>
    </row>
    <row r="11" spans="1:9" x14ac:dyDescent="0.2">
      <c r="A11" s="409" t="s">
        <v>914</v>
      </c>
      <c r="B11" s="490">
        <v>246050</v>
      </c>
      <c r="C11" s="490">
        <v>243248</v>
      </c>
      <c r="D11" s="490">
        <v>239508</v>
      </c>
      <c r="E11" s="490">
        <v>235767</v>
      </c>
      <c r="F11" s="490">
        <v>232027</v>
      </c>
      <c r="G11" s="490">
        <v>2208213</v>
      </c>
      <c r="H11" s="490">
        <f>SUM(B11:G11)</f>
        <v>3404813</v>
      </c>
    </row>
    <row r="12" spans="1:9" x14ac:dyDescent="0.2">
      <c r="A12" s="409" t="s">
        <v>915</v>
      </c>
      <c r="B12" s="490">
        <v>153373</v>
      </c>
      <c r="C12" s="490">
        <v>151633</v>
      </c>
      <c r="D12" s="490">
        <v>149319</v>
      </c>
      <c r="E12" s="490">
        <v>147006</v>
      </c>
      <c r="F12" s="490">
        <v>144693</v>
      </c>
      <c r="G12" s="490">
        <v>1437230</v>
      </c>
      <c r="H12" s="490">
        <f t="shared" ref="H12:H29" si="0">SUM(B12:G12)</f>
        <v>2183254</v>
      </c>
    </row>
    <row r="13" spans="1:9" x14ac:dyDescent="0.2">
      <c r="A13" s="409" t="s">
        <v>916</v>
      </c>
      <c r="B13" s="490">
        <v>105793</v>
      </c>
      <c r="C13" s="490">
        <v>104678</v>
      </c>
      <c r="D13" s="490">
        <v>102891</v>
      </c>
      <c r="E13" s="490">
        <v>101103</v>
      </c>
      <c r="F13" s="490">
        <v>99316</v>
      </c>
      <c r="G13" s="490">
        <v>935134</v>
      </c>
      <c r="H13" s="490">
        <f t="shared" si="0"/>
        <v>1448915</v>
      </c>
      <c r="I13" s="104"/>
    </row>
    <row r="14" spans="1:9" x14ac:dyDescent="0.2">
      <c r="A14" s="409" t="s">
        <v>917</v>
      </c>
      <c r="B14" s="490">
        <v>22009</v>
      </c>
      <c r="C14" s="490">
        <v>25278</v>
      </c>
      <c r="D14" s="490">
        <v>24652</v>
      </c>
      <c r="E14" s="490">
        <v>24026</v>
      </c>
      <c r="F14" s="490">
        <v>23400</v>
      </c>
      <c r="G14" s="490">
        <v>250834</v>
      </c>
      <c r="H14" s="490">
        <f t="shared" si="0"/>
        <v>370199</v>
      </c>
    </row>
    <row r="15" spans="1:9" x14ac:dyDescent="0.2">
      <c r="A15" s="409" t="s">
        <v>918</v>
      </c>
      <c r="B15" s="490">
        <v>56319</v>
      </c>
      <c r="C15" s="490"/>
      <c r="D15" s="490"/>
      <c r="E15" s="490"/>
      <c r="F15" s="490"/>
      <c r="G15" s="490"/>
      <c r="H15" s="490">
        <f t="shared" si="0"/>
        <v>56319</v>
      </c>
    </row>
    <row r="16" spans="1:9" x14ac:dyDescent="0.2">
      <c r="A16" s="409" t="s">
        <v>988</v>
      </c>
      <c r="B16" s="490">
        <v>568866</v>
      </c>
      <c r="C16" s="490">
        <v>481107</v>
      </c>
      <c r="D16" s="490"/>
      <c r="E16" s="490"/>
      <c r="F16" s="490"/>
      <c r="G16" s="490"/>
      <c r="H16" s="490">
        <f t="shared" si="0"/>
        <v>1049973</v>
      </c>
    </row>
    <row r="17" spans="1:9" x14ac:dyDescent="0.2">
      <c r="A17" s="409"/>
      <c r="B17" s="490"/>
      <c r="C17" s="490"/>
      <c r="D17" s="490"/>
      <c r="E17" s="490"/>
      <c r="F17" s="490"/>
      <c r="G17" s="490"/>
      <c r="H17" s="490">
        <f t="shared" si="0"/>
        <v>0</v>
      </c>
    </row>
    <row r="18" spans="1:9" x14ac:dyDescent="0.2">
      <c r="A18" s="409" t="s">
        <v>919</v>
      </c>
      <c r="B18" s="491">
        <v>232917</v>
      </c>
      <c r="C18" s="490"/>
      <c r="D18" s="490"/>
      <c r="E18" s="490"/>
      <c r="F18" s="490"/>
      <c r="G18" s="490"/>
      <c r="H18" s="490">
        <f t="shared" si="0"/>
        <v>232917</v>
      </c>
    </row>
    <row r="19" spans="1:9" x14ac:dyDescent="0.2">
      <c r="A19" s="409" t="s">
        <v>920</v>
      </c>
      <c r="B19" s="490"/>
      <c r="C19" s="490"/>
      <c r="D19" s="490"/>
      <c r="E19" s="490"/>
      <c r="F19" s="490"/>
      <c r="G19" s="490"/>
      <c r="H19" s="490">
        <f t="shared" si="0"/>
        <v>0</v>
      </c>
    </row>
    <row r="20" spans="1:9" x14ac:dyDescent="0.2">
      <c r="A20" s="409" t="s">
        <v>920</v>
      </c>
      <c r="B20" s="490"/>
      <c r="C20" s="490"/>
      <c r="D20" s="490"/>
      <c r="E20" s="490"/>
      <c r="F20" s="490"/>
      <c r="G20" s="490"/>
      <c r="H20" s="490">
        <f t="shared" si="0"/>
        <v>0</v>
      </c>
    </row>
    <row r="21" spans="1:9" x14ac:dyDescent="0.2">
      <c r="A21" s="409" t="s">
        <v>920</v>
      </c>
      <c r="B21" s="490"/>
      <c r="C21" s="490"/>
      <c r="D21" s="490"/>
      <c r="E21" s="490"/>
      <c r="F21" s="490"/>
      <c r="G21" s="490"/>
      <c r="H21" s="490">
        <f t="shared" si="0"/>
        <v>0</v>
      </c>
    </row>
    <row r="22" spans="1:9" x14ac:dyDescent="0.2">
      <c r="A22" s="409" t="s">
        <v>920</v>
      </c>
      <c r="B22" s="490"/>
      <c r="C22" s="490"/>
      <c r="D22" s="490"/>
      <c r="E22" s="490"/>
      <c r="F22" s="490"/>
      <c r="G22" s="490"/>
      <c r="H22" s="490">
        <f t="shared" si="0"/>
        <v>0</v>
      </c>
    </row>
    <row r="23" spans="1:9" x14ac:dyDescent="0.2">
      <c r="A23" s="409" t="s">
        <v>921</v>
      </c>
      <c r="B23" s="490"/>
      <c r="C23" s="490"/>
      <c r="D23" s="490"/>
      <c r="E23" s="490"/>
      <c r="F23" s="490"/>
      <c r="G23" s="490"/>
      <c r="H23" s="490">
        <f t="shared" si="0"/>
        <v>0</v>
      </c>
    </row>
    <row r="24" spans="1:9" x14ac:dyDescent="0.2">
      <c r="A24" s="409" t="s">
        <v>921</v>
      </c>
      <c r="B24" s="490"/>
      <c r="C24" s="490"/>
      <c r="D24" s="490"/>
      <c r="E24" s="490"/>
      <c r="F24" s="490"/>
      <c r="G24" s="490"/>
      <c r="H24" s="490">
        <f t="shared" si="0"/>
        <v>0</v>
      </c>
    </row>
    <row r="25" spans="1:9" x14ac:dyDescent="0.2">
      <c r="A25" s="409" t="s">
        <v>921</v>
      </c>
      <c r="B25" s="490"/>
      <c r="C25" s="490"/>
      <c r="D25" s="490"/>
      <c r="E25" s="490"/>
      <c r="F25" s="490"/>
      <c r="G25" s="490"/>
      <c r="H25" s="490">
        <f t="shared" si="0"/>
        <v>0</v>
      </c>
    </row>
    <row r="26" spans="1:9" x14ac:dyDescent="0.2">
      <c r="A26" s="409" t="s">
        <v>922</v>
      </c>
      <c r="B26" s="490"/>
      <c r="C26" s="490"/>
      <c r="D26" s="490"/>
      <c r="E26" s="490"/>
      <c r="F26" s="490"/>
      <c r="G26" s="490"/>
      <c r="H26" s="490">
        <f t="shared" si="0"/>
        <v>0</v>
      </c>
    </row>
    <row r="27" spans="1:9" x14ac:dyDescent="0.2">
      <c r="A27" s="409" t="s">
        <v>922</v>
      </c>
      <c r="B27" s="490"/>
      <c r="C27" s="490"/>
      <c r="D27" s="490"/>
      <c r="E27" s="490"/>
      <c r="F27" s="490"/>
      <c r="G27" s="490"/>
      <c r="H27" s="490">
        <f t="shared" si="0"/>
        <v>0</v>
      </c>
    </row>
    <row r="28" spans="1:9" x14ac:dyDescent="0.2">
      <c r="A28" s="492"/>
      <c r="B28" s="490"/>
      <c r="C28" s="490"/>
      <c r="D28" s="490"/>
      <c r="E28" s="490"/>
      <c r="F28" s="490"/>
      <c r="G28" s="490"/>
      <c r="H28" s="490">
        <f t="shared" si="0"/>
        <v>0</v>
      </c>
    </row>
    <row r="29" spans="1:9" x14ac:dyDescent="0.2">
      <c r="A29" s="492"/>
      <c r="B29" s="490"/>
      <c r="C29" s="490"/>
      <c r="D29" s="490"/>
      <c r="E29" s="490"/>
      <c r="F29" s="490"/>
      <c r="G29" s="490"/>
      <c r="H29" s="490">
        <f t="shared" si="0"/>
        <v>0</v>
      </c>
    </row>
    <row r="30" spans="1:9" x14ac:dyDescent="0.2">
      <c r="A30" s="493" t="s">
        <v>68</v>
      </c>
      <c r="B30" s="275">
        <f>SUM(B11:B29)</f>
        <v>1385327</v>
      </c>
      <c r="C30" s="275">
        <f t="shared" ref="C30:H30" si="1">SUM(C11:C29)</f>
        <v>1005944</v>
      </c>
      <c r="D30" s="275">
        <f t="shared" si="1"/>
        <v>516370</v>
      </c>
      <c r="E30" s="275">
        <f t="shared" si="1"/>
        <v>507902</v>
      </c>
      <c r="F30" s="275">
        <f t="shared" si="1"/>
        <v>499436</v>
      </c>
      <c r="G30" s="275">
        <f t="shared" si="1"/>
        <v>4831411</v>
      </c>
      <c r="H30" s="275">
        <f t="shared" si="1"/>
        <v>8746390</v>
      </c>
      <c r="I30" s="104"/>
    </row>
    <row r="32" spans="1:9" x14ac:dyDescent="0.2">
      <c r="A32" s="352" t="s">
        <v>992</v>
      </c>
    </row>
  </sheetData>
  <mergeCells count="2"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2"/>
  <sheetViews>
    <sheetView topLeftCell="A85" workbookViewId="0">
      <selection activeCell="D67" sqref="D67"/>
    </sheetView>
  </sheetViews>
  <sheetFormatPr defaultRowHeight="12.75" x14ac:dyDescent="0.2"/>
  <cols>
    <col min="1" max="1" width="9.140625" style="495"/>
    <col min="2" max="2" width="9.140625" style="496"/>
    <col min="3" max="3" width="9.42578125" style="497" bestFit="1" customWidth="1"/>
    <col min="4" max="4" width="9.140625" style="496"/>
    <col min="5" max="5" width="9.140625" style="497"/>
    <col min="6" max="6" width="9.140625" style="496"/>
    <col min="7" max="7" width="9.140625" style="497"/>
    <col min="8" max="8" width="9.140625" style="496"/>
    <col min="9" max="9" width="9.42578125" style="497" bestFit="1" customWidth="1"/>
    <col min="10" max="10" width="9.140625" style="496"/>
    <col min="11" max="11" width="9.42578125" style="497" bestFit="1" customWidth="1"/>
    <col min="12" max="16384" width="9.140625" style="494"/>
  </cols>
  <sheetData>
    <row r="2" spans="1:13" x14ac:dyDescent="0.2">
      <c r="A2" s="495" t="s">
        <v>925</v>
      </c>
      <c r="I2" s="497" t="s">
        <v>926</v>
      </c>
    </row>
    <row r="4" spans="1:13" x14ac:dyDescent="0.2">
      <c r="A4" s="709" t="s">
        <v>927</v>
      </c>
      <c r="B4" s="709"/>
      <c r="C4" s="709"/>
      <c r="D4" s="709"/>
      <c r="E4" s="709"/>
      <c r="F4" s="709"/>
      <c r="G4" s="709"/>
      <c r="H4" s="709"/>
      <c r="I4" s="709"/>
      <c r="K4" s="498"/>
    </row>
    <row r="5" spans="1:13" x14ac:dyDescent="0.2">
      <c r="A5" s="516"/>
      <c r="B5" s="516"/>
      <c r="C5" s="516"/>
      <c r="D5" s="516"/>
      <c r="E5" s="516"/>
      <c r="F5" s="516"/>
      <c r="G5" s="516"/>
      <c r="H5" s="516"/>
      <c r="I5" s="516"/>
      <c r="K5" s="498"/>
    </row>
    <row r="6" spans="1:13" x14ac:dyDescent="0.2">
      <c r="I6" s="497" t="s">
        <v>3</v>
      </c>
    </row>
    <row r="7" spans="1:13" s="499" customFormat="1" x14ac:dyDescent="0.2">
      <c r="A7" s="713" t="s">
        <v>928</v>
      </c>
      <c r="B7" s="712" t="s">
        <v>929</v>
      </c>
      <c r="C7" s="712"/>
      <c r="D7" s="712" t="s">
        <v>717</v>
      </c>
      <c r="E7" s="712"/>
      <c r="F7" s="714" t="s">
        <v>930</v>
      </c>
      <c r="G7" s="712"/>
      <c r="H7" s="712" t="s">
        <v>931</v>
      </c>
      <c r="I7" s="712"/>
      <c r="J7" s="712" t="s">
        <v>932</v>
      </c>
      <c r="K7" s="712"/>
    </row>
    <row r="8" spans="1:13" s="499" customFormat="1" x14ac:dyDescent="0.2">
      <c r="A8" s="713"/>
      <c r="B8" s="500" t="s">
        <v>933</v>
      </c>
      <c r="C8" s="501" t="s">
        <v>934</v>
      </c>
      <c r="D8" s="500" t="s">
        <v>935</v>
      </c>
      <c r="E8" s="501" t="s">
        <v>936</v>
      </c>
      <c r="F8" s="502" t="s">
        <v>937</v>
      </c>
      <c r="G8" s="503" t="s">
        <v>938</v>
      </c>
      <c r="H8" s="500" t="s">
        <v>371</v>
      </c>
      <c r="I8" s="501" t="s">
        <v>934</v>
      </c>
      <c r="J8" s="500" t="s">
        <v>933</v>
      </c>
      <c r="K8" s="501" t="s">
        <v>934</v>
      </c>
      <c r="M8" s="504"/>
    </row>
    <row r="9" spans="1:13" x14ac:dyDescent="0.2">
      <c r="A9" s="505" t="s">
        <v>939</v>
      </c>
      <c r="B9" s="506">
        <v>356486</v>
      </c>
      <c r="C9" s="507">
        <v>140875</v>
      </c>
      <c r="D9" s="506"/>
      <c r="E9" s="507">
        <v>238805</v>
      </c>
      <c r="F9" s="506"/>
      <c r="G9" s="507"/>
      <c r="H9" s="506">
        <v>23194</v>
      </c>
      <c r="I9" s="507"/>
      <c r="J9" s="506">
        <f>SUM(B9+D9+F9+H9)</f>
        <v>379680</v>
      </c>
      <c r="K9" s="507">
        <f>SUM(C9+E9+G9+I9)</f>
        <v>379680</v>
      </c>
      <c r="L9" s="504"/>
      <c r="M9" s="504"/>
    </row>
    <row r="10" spans="1:13" x14ac:dyDescent="0.2">
      <c r="A10" s="505" t="s">
        <v>940</v>
      </c>
      <c r="B10" s="506">
        <v>144938</v>
      </c>
      <c r="C10" s="507">
        <v>191258</v>
      </c>
      <c r="D10" s="506">
        <v>50487</v>
      </c>
      <c r="E10" s="560">
        <v>4167</v>
      </c>
      <c r="F10" s="506"/>
      <c r="G10" s="507"/>
      <c r="H10" s="506"/>
      <c r="I10" s="507"/>
      <c r="J10" s="506">
        <f>SUM(B10+D10+F10+H10)</f>
        <v>195425</v>
      </c>
      <c r="K10" s="507">
        <f t="shared" ref="K10" si="0">SUM(C10+E10+G10+I10)</f>
        <v>195425</v>
      </c>
      <c r="L10" s="504"/>
      <c r="M10" s="504"/>
    </row>
    <row r="11" spans="1:13" x14ac:dyDescent="0.2">
      <c r="A11" s="505" t="s">
        <v>941</v>
      </c>
      <c r="B11" s="506">
        <v>2185009</v>
      </c>
      <c r="C11" s="507">
        <v>1956308</v>
      </c>
      <c r="D11" s="506"/>
      <c r="E11" s="560">
        <v>104167</v>
      </c>
      <c r="F11" s="506"/>
      <c r="G11" s="507">
        <v>94536</v>
      </c>
      <c r="H11" s="506"/>
      <c r="I11" s="507"/>
      <c r="J11" s="506">
        <f t="shared" ref="J11:J20" si="1">SUM(B11+D11+F11+H11)</f>
        <v>2185009</v>
      </c>
      <c r="K11" s="507">
        <f>SUM(C11+E11+G11+I11)</f>
        <v>2155011</v>
      </c>
      <c r="L11" s="504"/>
      <c r="M11" s="504"/>
    </row>
    <row r="12" spans="1:13" x14ac:dyDescent="0.2">
      <c r="A12" s="505" t="s">
        <v>942</v>
      </c>
      <c r="B12" s="506">
        <v>347838</v>
      </c>
      <c r="C12" s="507">
        <v>304291</v>
      </c>
      <c r="D12" s="506"/>
      <c r="E12" s="560">
        <v>4167</v>
      </c>
      <c r="F12" s="506"/>
      <c r="G12" s="507">
        <v>39380</v>
      </c>
      <c r="H12" s="506"/>
      <c r="I12" s="507"/>
      <c r="J12" s="506">
        <f t="shared" si="1"/>
        <v>347838</v>
      </c>
      <c r="K12" s="507">
        <f t="shared" ref="K12:K20" si="2">SUM(C12+E12+G12+I12)</f>
        <v>347838</v>
      </c>
      <c r="L12" s="504"/>
      <c r="M12" s="504"/>
    </row>
    <row r="13" spans="1:13" x14ac:dyDescent="0.2">
      <c r="A13" s="505" t="s">
        <v>943</v>
      </c>
      <c r="B13" s="506">
        <v>279131</v>
      </c>
      <c r="C13" s="507">
        <v>274964</v>
      </c>
      <c r="D13" s="506"/>
      <c r="E13" s="560">
        <v>4167</v>
      </c>
      <c r="F13" s="506"/>
      <c r="G13" s="507"/>
      <c r="H13" s="506"/>
      <c r="I13" s="507"/>
      <c r="J13" s="506">
        <f t="shared" si="1"/>
        <v>279131</v>
      </c>
      <c r="K13" s="507">
        <f t="shared" si="2"/>
        <v>279131</v>
      </c>
      <c r="L13" s="504"/>
      <c r="M13" s="504"/>
    </row>
    <row r="14" spans="1:13" x14ac:dyDescent="0.2">
      <c r="A14" s="505" t="s">
        <v>944</v>
      </c>
      <c r="B14" s="506">
        <v>312998</v>
      </c>
      <c r="C14" s="507">
        <v>250350</v>
      </c>
      <c r="D14" s="506"/>
      <c r="E14" s="560">
        <v>4167</v>
      </c>
      <c r="F14" s="506"/>
      <c r="G14" s="507">
        <v>58481</v>
      </c>
      <c r="H14" s="506"/>
      <c r="I14" s="507"/>
      <c r="J14" s="506">
        <f t="shared" si="1"/>
        <v>312998</v>
      </c>
      <c r="K14" s="507">
        <f t="shared" si="2"/>
        <v>312998</v>
      </c>
      <c r="L14" s="504"/>
      <c r="M14" s="504"/>
    </row>
    <row r="15" spans="1:13" x14ac:dyDescent="0.2">
      <c r="A15" s="505" t="s">
        <v>945</v>
      </c>
      <c r="B15" s="506">
        <v>283311</v>
      </c>
      <c r="C15" s="507">
        <v>279144</v>
      </c>
      <c r="D15" s="506"/>
      <c r="E15" s="560">
        <v>4167</v>
      </c>
      <c r="F15" s="506"/>
      <c r="G15" s="507"/>
      <c r="H15" s="506"/>
      <c r="I15" s="507"/>
      <c r="J15" s="506">
        <f t="shared" si="1"/>
        <v>283311</v>
      </c>
      <c r="K15" s="507">
        <f t="shared" si="2"/>
        <v>283311</v>
      </c>
      <c r="L15" s="504"/>
      <c r="M15" s="504"/>
    </row>
    <row r="16" spans="1:13" x14ac:dyDescent="0.2">
      <c r="A16" s="505" t="s">
        <v>946</v>
      </c>
      <c r="B16" s="506">
        <v>412205</v>
      </c>
      <c r="C16" s="507">
        <v>408038</v>
      </c>
      <c r="D16" s="506"/>
      <c r="E16" s="560">
        <v>4167</v>
      </c>
      <c r="F16" s="506"/>
      <c r="G16" s="507"/>
      <c r="H16" s="506"/>
      <c r="I16" s="507"/>
      <c r="J16" s="506">
        <f t="shared" si="1"/>
        <v>412205</v>
      </c>
      <c r="K16" s="507">
        <f t="shared" si="2"/>
        <v>412205</v>
      </c>
      <c r="L16" s="504"/>
      <c r="M16" s="504"/>
    </row>
    <row r="17" spans="1:13" x14ac:dyDescent="0.2">
      <c r="A17" s="505" t="s">
        <v>947</v>
      </c>
      <c r="B17" s="506">
        <v>1111410</v>
      </c>
      <c r="C17" s="507">
        <v>827665</v>
      </c>
      <c r="D17" s="506"/>
      <c r="E17" s="560">
        <v>34167</v>
      </c>
      <c r="F17" s="506"/>
      <c r="G17" s="507">
        <v>94536</v>
      </c>
      <c r="H17" s="506"/>
      <c r="I17" s="507"/>
      <c r="J17" s="506">
        <f t="shared" si="1"/>
        <v>1111410</v>
      </c>
      <c r="K17" s="507">
        <f t="shared" si="2"/>
        <v>956368</v>
      </c>
      <c r="L17" s="504"/>
      <c r="M17" s="504"/>
    </row>
    <row r="18" spans="1:13" x14ac:dyDescent="0.2">
      <c r="A18" s="505" t="s">
        <v>948</v>
      </c>
      <c r="B18" s="506">
        <v>293309</v>
      </c>
      <c r="C18" s="507">
        <v>249762</v>
      </c>
      <c r="D18" s="506"/>
      <c r="E18" s="560">
        <v>4167</v>
      </c>
      <c r="F18" s="506"/>
      <c r="G18" s="507">
        <v>39380</v>
      </c>
      <c r="H18" s="506"/>
      <c r="I18" s="507"/>
      <c r="J18" s="506">
        <f t="shared" si="1"/>
        <v>293309</v>
      </c>
      <c r="K18" s="507">
        <f t="shared" si="2"/>
        <v>293309</v>
      </c>
      <c r="L18" s="504"/>
      <c r="M18" s="504"/>
    </row>
    <row r="19" spans="1:13" x14ac:dyDescent="0.2">
      <c r="A19" s="505" t="s">
        <v>949</v>
      </c>
      <c r="B19" s="506">
        <v>242703</v>
      </c>
      <c r="C19" s="507">
        <v>238536</v>
      </c>
      <c r="D19" s="506"/>
      <c r="E19" s="560">
        <v>4167</v>
      </c>
      <c r="F19" s="506"/>
      <c r="G19" s="507"/>
      <c r="H19" s="506"/>
      <c r="I19" s="507"/>
      <c r="J19" s="506">
        <f t="shared" si="1"/>
        <v>242703</v>
      </c>
      <c r="K19" s="507">
        <f t="shared" si="2"/>
        <v>242703</v>
      </c>
      <c r="L19" s="504"/>
      <c r="M19" s="504"/>
    </row>
    <row r="20" spans="1:13" x14ac:dyDescent="0.2">
      <c r="A20" s="505" t="s">
        <v>950</v>
      </c>
      <c r="B20" s="506">
        <v>211412</v>
      </c>
      <c r="C20" s="507">
        <v>148766</v>
      </c>
      <c r="D20" s="506"/>
      <c r="E20" s="507">
        <v>189204</v>
      </c>
      <c r="F20" s="506"/>
      <c r="G20" s="507">
        <v>58482</v>
      </c>
      <c r="H20" s="506"/>
      <c r="I20" s="507"/>
      <c r="J20" s="506">
        <f t="shared" si="1"/>
        <v>211412</v>
      </c>
      <c r="K20" s="507">
        <f t="shared" si="2"/>
        <v>396452</v>
      </c>
      <c r="L20" s="504"/>
      <c r="M20" s="504"/>
    </row>
    <row r="21" spans="1:13" x14ac:dyDescent="0.2">
      <c r="A21" s="508" t="s">
        <v>13</v>
      </c>
      <c r="B21" s="506">
        <f t="shared" ref="B21:K21" si="3">SUM(B9:B20)</f>
        <v>6180750</v>
      </c>
      <c r="C21" s="507">
        <f t="shared" si="3"/>
        <v>5269957</v>
      </c>
      <c r="D21" s="506">
        <f t="shared" si="3"/>
        <v>50487</v>
      </c>
      <c r="E21" s="507">
        <f t="shared" si="3"/>
        <v>599679</v>
      </c>
      <c r="F21" s="506">
        <f t="shared" si="3"/>
        <v>0</v>
      </c>
      <c r="G21" s="507">
        <f t="shared" si="3"/>
        <v>384795</v>
      </c>
      <c r="H21" s="506">
        <f t="shared" si="3"/>
        <v>23194</v>
      </c>
      <c r="I21" s="507">
        <f t="shared" si="3"/>
        <v>0</v>
      </c>
      <c r="J21" s="506">
        <f t="shared" si="3"/>
        <v>6254431</v>
      </c>
      <c r="K21" s="507">
        <f t="shared" si="3"/>
        <v>6254431</v>
      </c>
      <c r="M21" s="504"/>
    </row>
    <row r="22" spans="1:13" x14ac:dyDescent="0.2">
      <c r="M22" s="504"/>
    </row>
    <row r="23" spans="1:13" x14ac:dyDescent="0.2">
      <c r="F23" s="496">
        <f>SUM(E21+G21)</f>
        <v>984474</v>
      </c>
      <c r="J23" s="496">
        <v>6254431</v>
      </c>
      <c r="K23" s="497">
        <v>6254431</v>
      </c>
      <c r="M23" s="504"/>
    </row>
    <row r="24" spans="1:13" x14ac:dyDescent="0.2">
      <c r="K24" s="497" t="s">
        <v>781</v>
      </c>
      <c r="M24" s="504"/>
    </row>
    <row r="25" spans="1:13" x14ac:dyDescent="0.2">
      <c r="H25" s="496" t="s">
        <v>951</v>
      </c>
      <c r="I25" s="497">
        <v>1351273</v>
      </c>
      <c r="J25" s="496">
        <f>SUM(J21-J23)</f>
        <v>0</v>
      </c>
      <c r="K25" s="497">
        <f>SUM(K21-K23)</f>
        <v>0</v>
      </c>
    </row>
    <row r="26" spans="1:13" x14ac:dyDescent="0.2">
      <c r="H26" s="496" t="s">
        <v>363</v>
      </c>
      <c r="I26" s="509">
        <v>486803</v>
      </c>
    </row>
    <row r="27" spans="1:13" x14ac:dyDescent="0.2">
      <c r="I27" s="497">
        <f>SUM(I25:I26)</f>
        <v>1838076</v>
      </c>
    </row>
    <row r="30" spans="1:13" x14ac:dyDescent="0.2">
      <c r="A30" s="341" t="s">
        <v>992</v>
      </c>
    </row>
    <row r="42" spans="1:11" x14ac:dyDescent="0.2">
      <c r="A42" s="495" t="s">
        <v>339</v>
      </c>
      <c r="I42" s="497" t="s">
        <v>952</v>
      </c>
    </row>
    <row r="45" spans="1:11" x14ac:dyDescent="0.2">
      <c r="A45" s="709" t="s">
        <v>927</v>
      </c>
      <c r="B45" s="709"/>
      <c r="C45" s="709"/>
      <c r="D45" s="709"/>
      <c r="E45" s="709"/>
      <c r="F45" s="709"/>
      <c r="G45" s="709"/>
      <c r="H45" s="709"/>
      <c r="I45" s="709"/>
      <c r="K45" s="498"/>
    </row>
    <row r="46" spans="1:11" x14ac:dyDescent="0.2">
      <c r="A46" s="516"/>
      <c r="B46" s="516"/>
      <c r="C46" s="516"/>
      <c r="D46" s="516"/>
      <c r="E46" s="516"/>
      <c r="F46" s="516"/>
      <c r="G46" s="516"/>
      <c r="H46" s="516"/>
      <c r="I46" s="516"/>
      <c r="K46" s="498"/>
    </row>
    <row r="47" spans="1:11" x14ac:dyDescent="0.2">
      <c r="I47" s="497" t="s">
        <v>3</v>
      </c>
    </row>
    <row r="48" spans="1:11" s="499" customFormat="1" x14ac:dyDescent="0.2">
      <c r="A48" s="713" t="s">
        <v>928</v>
      </c>
      <c r="B48" s="712" t="s">
        <v>929</v>
      </c>
      <c r="C48" s="712"/>
      <c r="D48" s="712" t="s">
        <v>717</v>
      </c>
      <c r="E48" s="712"/>
      <c r="F48" s="714" t="s">
        <v>930</v>
      </c>
      <c r="G48" s="712"/>
      <c r="H48" s="712" t="s">
        <v>931</v>
      </c>
      <c r="I48" s="712"/>
      <c r="J48" s="712" t="s">
        <v>932</v>
      </c>
      <c r="K48" s="712"/>
    </row>
    <row r="49" spans="1:13" s="499" customFormat="1" x14ac:dyDescent="0.2">
      <c r="A49" s="713"/>
      <c r="B49" s="500" t="s">
        <v>933</v>
      </c>
      <c r="C49" s="501" t="s">
        <v>934</v>
      </c>
      <c r="D49" s="500" t="s">
        <v>935</v>
      </c>
      <c r="E49" s="501" t="s">
        <v>936</v>
      </c>
      <c r="F49" s="502" t="s">
        <v>937</v>
      </c>
      <c r="G49" s="503" t="s">
        <v>938</v>
      </c>
      <c r="H49" s="500" t="s">
        <v>371</v>
      </c>
      <c r="I49" s="501" t="s">
        <v>934</v>
      </c>
      <c r="J49" s="500" t="s">
        <v>933</v>
      </c>
      <c r="K49" s="501" t="s">
        <v>934</v>
      </c>
      <c r="M49" s="504"/>
    </row>
    <row r="50" spans="1:13" x14ac:dyDescent="0.2">
      <c r="A50" s="505" t="s">
        <v>939</v>
      </c>
      <c r="B50" s="506">
        <v>267111</v>
      </c>
      <c r="C50" s="507">
        <v>51500</v>
      </c>
      <c r="D50" s="506"/>
      <c r="E50" s="507">
        <v>238805</v>
      </c>
      <c r="F50" s="506"/>
      <c r="G50" s="507"/>
      <c r="H50" s="506">
        <v>23194</v>
      </c>
      <c r="I50" s="507"/>
      <c r="J50" s="506">
        <f>SUM(B50+D50+F50+H50)</f>
        <v>290305</v>
      </c>
      <c r="K50" s="507">
        <f>SUM(C50+E50+G50+I50)</f>
        <v>290305</v>
      </c>
      <c r="L50" s="504"/>
      <c r="M50" s="504"/>
    </row>
    <row r="51" spans="1:13" x14ac:dyDescent="0.2">
      <c r="A51" s="505" t="s">
        <v>940</v>
      </c>
      <c r="B51" s="506">
        <v>78680</v>
      </c>
      <c r="C51" s="507">
        <v>125000</v>
      </c>
      <c r="D51" s="506">
        <v>50487</v>
      </c>
      <c r="E51" s="560">
        <v>4167</v>
      </c>
      <c r="F51" s="506"/>
      <c r="G51" s="507"/>
      <c r="H51" s="506"/>
      <c r="I51" s="507"/>
      <c r="J51" s="506">
        <f>SUM(B51+D51+F51+H51)</f>
        <v>129167</v>
      </c>
      <c r="K51" s="507">
        <f t="shared" ref="K51:K61" si="4">SUM(C51+E51+G51+I51)</f>
        <v>129167</v>
      </c>
      <c r="M51" s="504"/>
    </row>
    <row r="52" spans="1:13" x14ac:dyDescent="0.2">
      <c r="A52" s="505" t="s">
        <v>941</v>
      </c>
      <c r="B52" s="506">
        <v>2223116</v>
      </c>
      <c r="C52" s="507">
        <v>1994415</v>
      </c>
      <c r="D52" s="506"/>
      <c r="E52" s="560">
        <v>104167</v>
      </c>
      <c r="F52" s="506"/>
      <c r="G52" s="507">
        <v>94536</v>
      </c>
      <c r="H52" s="506"/>
      <c r="I52" s="507"/>
      <c r="J52" s="506">
        <f t="shared" ref="J52:J61" si="5">SUM(B52+D52+F52+H52)</f>
        <v>2223116</v>
      </c>
      <c r="K52" s="507">
        <f>SUM(C52+E52+G52+I52)</f>
        <v>2193118</v>
      </c>
      <c r="L52" s="504"/>
      <c r="M52" s="504"/>
    </row>
    <row r="53" spans="1:13" x14ac:dyDescent="0.2">
      <c r="A53" s="505" t="s">
        <v>942</v>
      </c>
      <c r="B53" s="506">
        <v>204374</v>
      </c>
      <c r="C53" s="507">
        <v>160827</v>
      </c>
      <c r="D53" s="506"/>
      <c r="E53" s="560">
        <v>4167</v>
      </c>
      <c r="F53" s="506"/>
      <c r="G53" s="507">
        <v>39380</v>
      </c>
      <c r="H53" s="506"/>
      <c r="I53" s="507"/>
      <c r="J53" s="506">
        <f t="shared" si="5"/>
        <v>204374</v>
      </c>
      <c r="K53" s="507">
        <f t="shared" si="4"/>
        <v>204374</v>
      </c>
      <c r="L53" s="504"/>
      <c r="M53" s="504"/>
    </row>
    <row r="54" spans="1:13" x14ac:dyDescent="0.2">
      <c r="A54" s="505" t="s">
        <v>943</v>
      </c>
      <c r="B54" s="506">
        <v>204167</v>
      </c>
      <c r="C54" s="507">
        <v>200000</v>
      </c>
      <c r="D54" s="506"/>
      <c r="E54" s="560">
        <v>4167</v>
      </c>
      <c r="F54" s="506"/>
      <c r="G54" s="507"/>
      <c r="H54" s="506"/>
      <c r="I54" s="507"/>
      <c r="J54" s="506">
        <f t="shared" si="5"/>
        <v>204167</v>
      </c>
      <c r="K54" s="507">
        <f t="shared" si="4"/>
        <v>204167</v>
      </c>
      <c r="L54" s="504"/>
      <c r="M54" s="504"/>
    </row>
    <row r="55" spans="1:13" x14ac:dyDescent="0.2">
      <c r="A55" s="505" t="s">
        <v>944</v>
      </c>
      <c r="B55" s="506">
        <v>242648</v>
      </c>
      <c r="C55" s="507">
        <v>180000</v>
      </c>
      <c r="D55" s="506"/>
      <c r="E55" s="560">
        <v>4167</v>
      </c>
      <c r="F55" s="506"/>
      <c r="G55" s="507">
        <v>58481</v>
      </c>
      <c r="H55" s="506"/>
      <c r="I55" s="507"/>
      <c r="J55" s="506">
        <f t="shared" si="5"/>
        <v>242648</v>
      </c>
      <c r="K55" s="507">
        <f t="shared" si="4"/>
        <v>242648</v>
      </c>
      <c r="L55" s="504"/>
      <c r="M55" s="504"/>
    </row>
    <row r="56" spans="1:13" x14ac:dyDescent="0.2">
      <c r="A56" s="505" t="s">
        <v>945</v>
      </c>
      <c r="B56" s="506">
        <v>172267</v>
      </c>
      <c r="C56" s="507">
        <v>168100</v>
      </c>
      <c r="D56" s="506"/>
      <c r="E56" s="560">
        <v>4167</v>
      </c>
      <c r="F56" s="506"/>
      <c r="G56" s="507"/>
      <c r="H56" s="506"/>
      <c r="I56" s="507"/>
      <c r="J56" s="506">
        <f t="shared" si="5"/>
        <v>172267</v>
      </c>
      <c r="K56" s="507">
        <f t="shared" si="4"/>
        <v>172267</v>
      </c>
      <c r="L56" s="504"/>
      <c r="M56" s="504"/>
    </row>
    <row r="57" spans="1:13" x14ac:dyDescent="0.2">
      <c r="A57" s="505" t="s">
        <v>946</v>
      </c>
      <c r="B57" s="506">
        <v>354167</v>
      </c>
      <c r="C57" s="507">
        <v>350000</v>
      </c>
      <c r="D57" s="506"/>
      <c r="E57" s="560">
        <v>4167</v>
      </c>
      <c r="F57" s="506"/>
      <c r="G57" s="507"/>
      <c r="H57" s="506"/>
      <c r="I57" s="507"/>
      <c r="J57" s="506">
        <f t="shared" si="5"/>
        <v>354167</v>
      </c>
      <c r="K57" s="507">
        <f t="shared" si="4"/>
        <v>354167</v>
      </c>
      <c r="L57" s="504"/>
      <c r="M57" s="504"/>
    </row>
    <row r="58" spans="1:13" x14ac:dyDescent="0.2">
      <c r="A58" s="505" t="s">
        <v>947</v>
      </c>
      <c r="B58" s="506">
        <v>1000000</v>
      </c>
      <c r="C58" s="507">
        <v>716255</v>
      </c>
      <c r="D58" s="506"/>
      <c r="E58" s="560">
        <v>34167</v>
      </c>
      <c r="F58" s="506"/>
      <c r="G58" s="507">
        <v>94536</v>
      </c>
      <c r="H58" s="506"/>
      <c r="I58" s="507"/>
      <c r="J58" s="506">
        <f t="shared" si="5"/>
        <v>1000000</v>
      </c>
      <c r="K58" s="507">
        <f t="shared" si="4"/>
        <v>844958</v>
      </c>
      <c r="L58" s="504"/>
      <c r="M58" s="504"/>
    </row>
    <row r="59" spans="1:13" x14ac:dyDescent="0.2">
      <c r="A59" s="505" t="s">
        <v>948</v>
      </c>
      <c r="B59" s="506">
        <v>223547</v>
      </c>
      <c r="C59" s="507">
        <v>180000</v>
      </c>
      <c r="D59" s="506"/>
      <c r="E59" s="560">
        <v>4167</v>
      </c>
      <c r="F59" s="506"/>
      <c r="G59" s="507">
        <v>39380</v>
      </c>
      <c r="H59" s="506"/>
      <c r="I59" s="507"/>
      <c r="J59" s="506">
        <f t="shared" si="5"/>
        <v>223547</v>
      </c>
      <c r="K59" s="507">
        <f t="shared" si="4"/>
        <v>223547</v>
      </c>
      <c r="L59" s="504"/>
      <c r="M59" s="504"/>
    </row>
    <row r="60" spans="1:13" x14ac:dyDescent="0.2">
      <c r="A60" s="505" t="s">
        <v>949</v>
      </c>
      <c r="B60" s="506">
        <v>164167</v>
      </c>
      <c r="C60" s="507">
        <v>160000</v>
      </c>
      <c r="D60" s="506"/>
      <c r="E60" s="560">
        <v>4167</v>
      </c>
      <c r="F60" s="506"/>
      <c r="G60" s="507"/>
      <c r="H60" s="506"/>
      <c r="I60" s="507"/>
      <c r="J60" s="506">
        <f t="shared" si="5"/>
        <v>164167</v>
      </c>
      <c r="K60" s="507">
        <f t="shared" si="4"/>
        <v>164167</v>
      </c>
      <c r="L60" s="504"/>
      <c r="M60" s="504"/>
    </row>
    <row r="61" spans="1:13" x14ac:dyDescent="0.2">
      <c r="A61" s="505" t="s">
        <v>950</v>
      </c>
      <c r="B61" s="506">
        <v>132869</v>
      </c>
      <c r="C61" s="507">
        <v>70223</v>
      </c>
      <c r="D61" s="506"/>
      <c r="E61" s="507">
        <v>189204</v>
      </c>
      <c r="F61" s="506"/>
      <c r="G61" s="507">
        <v>58482</v>
      </c>
      <c r="H61" s="506"/>
      <c r="I61" s="507"/>
      <c r="J61" s="506">
        <f t="shared" si="5"/>
        <v>132869</v>
      </c>
      <c r="K61" s="507">
        <f t="shared" si="4"/>
        <v>317909</v>
      </c>
      <c r="L61" s="504"/>
      <c r="M61" s="504"/>
    </row>
    <row r="62" spans="1:13" x14ac:dyDescent="0.2">
      <c r="A62" s="508" t="s">
        <v>13</v>
      </c>
      <c r="B62" s="506">
        <f t="shared" ref="B62:K62" si="6">SUM(B50:B61)</f>
        <v>5267113</v>
      </c>
      <c r="C62" s="507">
        <f t="shared" si="6"/>
        <v>4356320</v>
      </c>
      <c r="D62" s="506">
        <f t="shared" si="6"/>
        <v>50487</v>
      </c>
      <c r="E62" s="507">
        <f t="shared" si="6"/>
        <v>599679</v>
      </c>
      <c r="F62" s="506">
        <f t="shared" si="6"/>
        <v>0</v>
      </c>
      <c r="G62" s="507">
        <f t="shared" si="6"/>
        <v>384795</v>
      </c>
      <c r="H62" s="506">
        <f t="shared" si="6"/>
        <v>23194</v>
      </c>
      <c r="I62" s="507">
        <f t="shared" si="6"/>
        <v>0</v>
      </c>
      <c r="J62" s="506">
        <f t="shared" si="6"/>
        <v>5340794</v>
      </c>
      <c r="K62" s="507">
        <f t="shared" si="6"/>
        <v>5340794</v>
      </c>
      <c r="M62" s="504"/>
    </row>
    <row r="63" spans="1:13" x14ac:dyDescent="0.2">
      <c r="M63" s="504"/>
    </row>
    <row r="64" spans="1:13" x14ac:dyDescent="0.2">
      <c r="J64" s="496">
        <v>5340794</v>
      </c>
      <c r="K64" s="497">
        <v>5340794</v>
      </c>
      <c r="M64" s="504"/>
    </row>
    <row r="65" spans="1:13" x14ac:dyDescent="0.2">
      <c r="M65" s="504"/>
    </row>
    <row r="66" spans="1:13" x14ac:dyDescent="0.2">
      <c r="H66" s="496" t="s">
        <v>951</v>
      </c>
      <c r="I66" s="497">
        <v>1351273</v>
      </c>
      <c r="J66" s="496">
        <f>SUM(J62-J64)</f>
        <v>0</v>
      </c>
      <c r="K66" s="497">
        <f>SUM(K62-K64)</f>
        <v>0</v>
      </c>
    </row>
    <row r="67" spans="1:13" ht="12" customHeight="1" x14ac:dyDescent="0.2">
      <c r="H67" s="496" t="s">
        <v>363</v>
      </c>
      <c r="I67" s="509">
        <v>486803</v>
      </c>
    </row>
    <row r="68" spans="1:13" hidden="1" x14ac:dyDescent="0.2">
      <c r="I68" s="497">
        <f>SUM(I66:I67)</f>
        <v>1838076</v>
      </c>
    </row>
    <row r="69" spans="1:13" x14ac:dyDescent="0.2">
      <c r="I69" s="497">
        <f>SUM(I66:I67)</f>
        <v>1838076</v>
      </c>
    </row>
    <row r="73" spans="1:13" x14ac:dyDescent="0.2">
      <c r="A73" s="341" t="s">
        <v>992</v>
      </c>
    </row>
    <row r="81" spans="1:11" x14ac:dyDescent="0.2">
      <c r="A81" s="495" t="s">
        <v>953</v>
      </c>
      <c r="I81" s="497" t="s">
        <v>954</v>
      </c>
    </row>
    <row r="82" spans="1:11" x14ac:dyDescent="0.2">
      <c r="A82" s="495" t="s">
        <v>955</v>
      </c>
    </row>
    <row r="85" spans="1:11" x14ac:dyDescent="0.2">
      <c r="A85" s="709" t="s">
        <v>927</v>
      </c>
      <c r="B85" s="709"/>
      <c r="C85" s="709"/>
      <c r="D85" s="709"/>
      <c r="E85" s="709"/>
      <c r="F85" s="709"/>
      <c r="G85" s="709"/>
      <c r="H85" s="709"/>
      <c r="I85" s="709"/>
    </row>
    <row r="88" spans="1:11" x14ac:dyDescent="0.2">
      <c r="A88" s="710" t="s">
        <v>928</v>
      </c>
      <c r="B88" s="708" t="s">
        <v>929</v>
      </c>
      <c r="C88" s="708"/>
      <c r="D88" s="708" t="s">
        <v>717</v>
      </c>
      <c r="E88" s="708"/>
      <c r="F88" s="711" t="s">
        <v>930</v>
      </c>
      <c r="G88" s="708"/>
      <c r="H88" s="712" t="s">
        <v>931</v>
      </c>
      <c r="I88" s="712"/>
      <c r="J88" s="708" t="s">
        <v>932</v>
      </c>
      <c r="K88" s="708"/>
    </row>
    <row r="89" spans="1:11" x14ac:dyDescent="0.2">
      <c r="A89" s="710"/>
      <c r="B89" s="510" t="s">
        <v>933</v>
      </c>
      <c r="C89" s="510" t="s">
        <v>934</v>
      </c>
      <c r="D89" s="510" t="s">
        <v>935</v>
      </c>
      <c r="E89" s="510" t="s">
        <v>936</v>
      </c>
      <c r="F89" s="511" t="s">
        <v>937</v>
      </c>
      <c r="G89" s="511" t="s">
        <v>938</v>
      </c>
      <c r="H89" s="500" t="s">
        <v>371</v>
      </c>
      <c r="I89" s="501" t="s">
        <v>934</v>
      </c>
      <c r="J89" s="510" t="s">
        <v>933</v>
      </c>
      <c r="K89" s="510" t="s">
        <v>934</v>
      </c>
    </row>
    <row r="90" spans="1:11" x14ac:dyDescent="0.2">
      <c r="A90" s="512" t="s">
        <v>939</v>
      </c>
      <c r="B90" s="513">
        <v>42324</v>
      </c>
      <c r="C90" s="513">
        <v>42324</v>
      </c>
      <c r="D90" s="513"/>
      <c r="E90" s="513"/>
      <c r="F90" s="513"/>
      <c r="G90" s="513"/>
      <c r="H90" s="513"/>
      <c r="I90" s="513"/>
      <c r="J90" s="513">
        <f>SUM(B90+D90+F90+H90)</f>
        <v>42324</v>
      </c>
      <c r="K90" s="513">
        <f>SUM(C90+E90+G90+I90)</f>
        <v>42324</v>
      </c>
    </row>
    <row r="91" spans="1:11" x14ac:dyDescent="0.2">
      <c r="A91" s="512" t="s">
        <v>940</v>
      </c>
      <c r="B91" s="513">
        <v>42330</v>
      </c>
      <c r="C91" s="513">
        <v>42330</v>
      </c>
      <c r="D91" s="513"/>
      <c r="E91" s="513"/>
      <c r="F91" s="513"/>
      <c r="G91" s="513"/>
      <c r="H91" s="513"/>
      <c r="I91" s="513"/>
      <c r="J91" s="513">
        <f>SUM(B91+D91+F91+H91)</f>
        <v>42330</v>
      </c>
      <c r="K91" s="513">
        <f t="shared" ref="K91:K101" si="7">SUM(C91+E91+G91+I91)</f>
        <v>42330</v>
      </c>
    </row>
    <row r="92" spans="1:11" x14ac:dyDescent="0.2">
      <c r="A92" s="512" t="s">
        <v>941</v>
      </c>
      <c r="B92" s="513">
        <v>42330</v>
      </c>
      <c r="C92" s="513">
        <v>42330</v>
      </c>
      <c r="D92" s="513"/>
      <c r="E92" s="513"/>
      <c r="F92" s="513"/>
      <c r="G92" s="513"/>
      <c r="H92" s="513"/>
      <c r="I92" s="513"/>
      <c r="J92" s="513">
        <f t="shared" ref="J92:J101" si="8">SUM(B92+D92+F92+H92)</f>
        <v>42330</v>
      </c>
      <c r="K92" s="513">
        <f>SUM(C92+E92+G92+I92)</f>
        <v>42330</v>
      </c>
    </row>
    <row r="93" spans="1:11" x14ac:dyDescent="0.2">
      <c r="A93" s="512" t="s">
        <v>942</v>
      </c>
      <c r="B93" s="513">
        <v>42330</v>
      </c>
      <c r="C93" s="513">
        <v>42330</v>
      </c>
      <c r="D93" s="513"/>
      <c r="E93" s="513"/>
      <c r="F93" s="513"/>
      <c r="G93" s="513"/>
      <c r="H93" s="513"/>
      <c r="I93" s="513"/>
      <c r="J93" s="513">
        <f t="shared" si="8"/>
        <v>42330</v>
      </c>
      <c r="K93" s="513">
        <f t="shared" si="7"/>
        <v>42330</v>
      </c>
    </row>
    <row r="94" spans="1:11" x14ac:dyDescent="0.2">
      <c r="A94" s="512" t="s">
        <v>943</v>
      </c>
      <c r="B94" s="513">
        <v>42330</v>
      </c>
      <c r="C94" s="513">
        <v>42330</v>
      </c>
      <c r="D94" s="513"/>
      <c r="E94" s="513"/>
      <c r="F94" s="513"/>
      <c r="G94" s="513"/>
      <c r="H94" s="513"/>
      <c r="I94" s="513"/>
      <c r="J94" s="513">
        <f t="shared" si="8"/>
        <v>42330</v>
      </c>
      <c r="K94" s="513">
        <f t="shared" si="7"/>
        <v>42330</v>
      </c>
    </row>
    <row r="95" spans="1:11" x14ac:dyDescent="0.2">
      <c r="A95" s="512" t="s">
        <v>944</v>
      </c>
      <c r="B95" s="513">
        <v>42330</v>
      </c>
      <c r="C95" s="513">
        <v>42330</v>
      </c>
      <c r="D95" s="513"/>
      <c r="E95" s="513"/>
      <c r="F95" s="513"/>
      <c r="G95" s="513"/>
      <c r="H95" s="513"/>
      <c r="I95" s="513"/>
      <c r="J95" s="513">
        <f t="shared" si="8"/>
        <v>42330</v>
      </c>
      <c r="K95" s="513">
        <f t="shared" si="7"/>
        <v>42330</v>
      </c>
    </row>
    <row r="96" spans="1:11" x14ac:dyDescent="0.2">
      <c r="A96" s="512" t="s">
        <v>945</v>
      </c>
      <c r="B96" s="513">
        <v>42330</v>
      </c>
      <c r="C96" s="513">
        <v>42330</v>
      </c>
      <c r="D96" s="513"/>
      <c r="E96" s="513"/>
      <c r="F96" s="513"/>
      <c r="G96" s="513"/>
      <c r="H96" s="513"/>
      <c r="I96" s="513"/>
      <c r="J96" s="513">
        <f t="shared" si="8"/>
        <v>42330</v>
      </c>
      <c r="K96" s="513">
        <f t="shared" si="7"/>
        <v>42330</v>
      </c>
    </row>
    <row r="97" spans="1:11" x14ac:dyDescent="0.2">
      <c r="A97" s="512" t="s">
        <v>946</v>
      </c>
      <c r="B97" s="513">
        <v>42330</v>
      </c>
      <c r="C97" s="513">
        <v>42330</v>
      </c>
      <c r="D97" s="513"/>
      <c r="E97" s="513"/>
      <c r="F97" s="513"/>
      <c r="G97" s="513"/>
      <c r="H97" s="513"/>
      <c r="I97" s="513"/>
      <c r="J97" s="513">
        <f t="shared" si="8"/>
        <v>42330</v>
      </c>
      <c r="K97" s="513">
        <f t="shared" si="7"/>
        <v>42330</v>
      </c>
    </row>
    <row r="98" spans="1:11" x14ac:dyDescent="0.2">
      <c r="A98" s="512" t="s">
        <v>947</v>
      </c>
      <c r="B98" s="513">
        <v>42330</v>
      </c>
      <c r="C98" s="513">
        <v>42330</v>
      </c>
      <c r="D98" s="513"/>
      <c r="E98" s="513"/>
      <c r="F98" s="513"/>
      <c r="G98" s="513"/>
      <c r="H98" s="513"/>
      <c r="I98" s="513"/>
      <c r="J98" s="513">
        <f t="shared" si="8"/>
        <v>42330</v>
      </c>
      <c r="K98" s="513">
        <f t="shared" si="7"/>
        <v>42330</v>
      </c>
    </row>
    <row r="99" spans="1:11" x14ac:dyDescent="0.2">
      <c r="A99" s="512" t="s">
        <v>948</v>
      </c>
      <c r="B99" s="513">
        <v>42330</v>
      </c>
      <c r="C99" s="513">
        <v>42330</v>
      </c>
      <c r="D99" s="513"/>
      <c r="E99" s="513"/>
      <c r="F99" s="513"/>
      <c r="G99" s="513"/>
      <c r="H99" s="513"/>
      <c r="I99" s="513"/>
      <c r="J99" s="513">
        <f t="shared" si="8"/>
        <v>42330</v>
      </c>
      <c r="K99" s="513">
        <f t="shared" si="7"/>
        <v>42330</v>
      </c>
    </row>
    <row r="100" spans="1:11" x14ac:dyDescent="0.2">
      <c r="A100" s="512" t="s">
        <v>949</v>
      </c>
      <c r="B100" s="513">
        <v>42330</v>
      </c>
      <c r="C100" s="513">
        <v>42330</v>
      </c>
      <c r="D100" s="513"/>
      <c r="E100" s="513"/>
      <c r="F100" s="513"/>
      <c r="G100" s="513"/>
      <c r="H100" s="513"/>
      <c r="I100" s="513"/>
      <c r="J100" s="513">
        <f t="shared" si="8"/>
        <v>42330</v>
      </c>
      <c r="K100" s="513">
        <f t="shared" si="7"/>
        <v>42330</v>
      </c>
    </row>
    <row r="101" spans="1:11" x14ac:dyDescent="0.2">
      <c r="A101" s="512" t="s">
        <v>950</v>
      </c>
      <c r="B101" s="513">
        <v>42330</v>
      </c>
      <c r="C101" s="513">
        <v>42330</v>
      </c>
      <c r="D101" s="513"/>
      <c r="E101" s="513"/>
      <c r="F101" s="513"/>
      <c r="G101" s="513"/>
      <c r="H101" s="513"/>
      <c r="I101" s="513"/>
      <c r="J101" s="513">
        <f t="shared" si="8"/>
        <v>42330</v>
      </c>
      <c r="K101" s="513">
        <f t="shared" si="7"/>
        <v>42330</v>
      </c>
    </row>
    <row r="102" spans="1:11" x14ac:dyDescent="0.2">
      <c r="A102" s="514" t="s">
        <v>13</v>
      </c>
      <c r="B102" s="513">
        <f t="shared" ref="B102:K102" si="9">SUM(B90:B101)</f>
        <v>507954</v>
      </c>
      <c r="C102" s="513">
        <f t="shared" si="9"/>
        <v>507954</v>
      </c>
      <c r="D102" s="513">
        <f t="shared" si="9"/>
        <v>0</v>
      </c>
      <c r="E102" s="513">
        <f t="shared" si="9"/>
        <v>0</v>
      </c>
      <c r="F102" s="513">
        <f t="shared" si="9"/>
        <v>0</v>
      </c>
      <c r="G102" s="513">
        <f t="shared" si="9"/>
        <v>0</v>
      </c>
      <c r="H102" s="513">
        <f t="shared" si="9"/>
        <v>0</v>
      </c>
      <c r="I102" s="513">
        <f t="shared" si="9"/>
        <v>0</v>
      </c>
      <c r="J102" s="513">
        <f t="shared" si="9"/>
        <v>507954</v>
      </c>
      <c r="K102" s="513">
        <f t="shared" si="9"/>
        <v>507954</v>
      </c>
    </row>
    <row r="103" spans="1:11" x14ac:dyDescent="0.2">
      <c r="A103" s="494"/>
      <c r="B103" s="515"/>
      <c r="C103" s="515"/>
      <c r="D103" s="515"/>
      <c r="E103" s="515"/>
      <c r="F103" s="515"/>
      <c r="G103" s="515"/>
      <c r="H103" s="515"/>
      <c r="I103" s="515"/>
      <c r="J103" s="515"/>
      <c r="K103" s="515"/>
    </row>
    <row r="104" spans="1:11" x14ac:dyDescent="0.2">
      <c r="A104" s="494"/>
      <c r="B104" s="515"/>
      <c r="C104" s="515"/>
      <c r="D104" s="515"/>
      <c r="E104" s="515"/>
      <c r="F104" s="515"/>
      <c r="G104" s="515"/>
      <c r="H104" s="515"/>
      <c r="I104" s="515"/>
      <c r="J104" s="515"/>
      <c r="K104" s="515"/>
    </row>
    <row r="105" spans="1:11" x14ac:dyDescent="0.2">
      <c r="A105" s="494"/>
      <c r="B105" s="515"/>
      <c r="C105" s="515"/>
      <c r="D105" s="515"/>
      <c r="E105" s="515"/>
      <c r="F105" s="515"/>
      <c r="G105" s="515"/>
      <c r="H105" s="515"/>
      <c r="I105" s="515"/>
      <c r="J105" s="515"/>
      <c r="K105" s="515" t="s">
        <v>781</v>
      </c>
    </row>
    <row r="106" spans="1:11" x14ac:dyDescent="0.2">
      <c r="A106" s="494" t="s">
        <v>956</v>
      </c>
      <c r="B106" s="515"/>
      <c r="C106" s="515"/>
      <c r="D106" s="515"/>
      <c r="E106" s="515"/>
      <c r="F106" s="515"/>
      <c r="G106" s="515"/>
      <c r="H106" s="515"/>
      <c r="I106" s="515"/>
      <c r="J106" s="515"/>
      <c r="K106" s="515"/>
    </row>
    <row r="107" spans="1:11" x14ac:dyDescent="0.2">
      <c r="A107" s="494"/>
      <c r="B107" s="515">
        <v>486803</v>
      </c>
      <c r="C107" s="515"/>
      <c r="D107" s="515"/>
      <c r="E107" s="515"/>
      <c r="F107" s="515"/>
      <c r="G107" s="515"/>
      <c r="H107" s="515"/>
      <c r="I107" s="515"/>
      <c r="J107" s="515"/>
      <c r="K107" s="515"/>
    </row>
    <row r="112" spans="1:11" x14ac:dyDescent="0.2">
      <c r="A112" s="341" t="s">
        <v>989</v>
      </c>
    </row>
  </sheetData>
  <mergeCells count="21">
    <mergeCell ref="A4:I4"/>
    <mergeCell ref="A7:A8"/>
    <mergeCell ref="B7:C7"/>
    <mergeCell ref="D7:E7"/>
    <mergeCell ref="F7:G7"/>
    <mergeCell ref="H7:I7"/>
    <mergeCell ref="J7:K7"/>
    <mergeCell ref="A45:I45"/>
    <mergeCell ref="A48:A49"/>
    <mergeCell ref="B48:C48"/>
    <mergeCell ref="D48:E48"/>
    <mergeCell ref="F48:G48"/>
    <mergeCell ref="H48:I48"/>
    <mergeCell ref="J48:K48"/>
    <mergeCell ref="J88:K88"/>
    <mergeCell ref="A85:I85"/>
    <mergeCell ref="A88:A89"/>
    <mergeCell ref="B88:C88"/>
    <mergeCell ref="D88:E88"/>
    <mergeCell ref="F88:G88"/>
    <mergeCell ref="H88:I88"/>
  </mergeCells>
  <printOptions horizontalCentered="1"/>
  <pageMargins left="0.70866141732283472" right="0.70866141732283472" top="0.89" bottom="0.74803149606299213" header="0.31496062992125984" footer="0.31496062992125984"/>
  <pageSetup paperSize="9" orientation="landscape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16" workbookViewId="0">
      <selection activeCell="D25" sqref="D25"/>
    </sheetView>
  </sheetViews>
  <sheetFormatPr defaultRowHeight="11.25" x14ac:dyDescent="0.2"/>
  <cols>
    <col min="1" max="1" width="18.140625" style="415" customWidth="1"/>
    <col min="2" max="14" width="9.140625" style="517"/>
    <col min="15" max="16384" width="9.140625" style="415"/>
  </cols>
  <sheetData>
    <row r="1" spans="1:14" x14ac:dyDescent="0.2">
      <c r="A1" s="415" t="s">
        <v>957</v>
      </c>
      <c r="M1" s="517" t="s">
        <v>977</v>
      </c>
    </row>
    <row r="2" spans="1:14" x14ac:dyDescent="0.2">
      <c r="A2" s="715" t="s">
        <v>958</v>
      </c>
      <c r="B2" s="716"/>
      <c r="C2" s="716"/>
      <c r="D2" s="716"/>
      <c r="E2" s="716"/>
      <c r="F2" s="716"/>
      <c r="G2" s="716"/>
      <c r="H2" s="716"/>
      <c r="I2" s="716"/>
      <c r="J2" s="716"/>
      <c r="K2" s="716"/>
      <c r="L2" s="716"/>
      <c r="M2" s="716"/>
      <c r="N2" s="716"/>
    </row>
    <row r="4" spans="1:14" s="520" customFormat="1" x14ac:dyDescent="0.2">
      <c r="A4" s="518" t="s">
        <v>959</v>
      </c>
      <c r="B4" s="519" t="s">
        <v>960</v>
      </c>
      <c r="C4" s="519" t="s">
        <v>961</v>
      </c>
      <c r="D4" s="519" t="s">
        <v>962</v>
      </c>
      <c r="E4" s="519" t="s">
        <v>963</v>
      </c>
      <c r="F4" s="519" t="s">
        <v>964</v>
      </c>
      <c r="G4" s="519" t="s">
        <v>965</v>
      </c>
      <c r="H4" s="519" t="s">
        <v>966</v>
      </c>
      <c r="I4" s="519" t="s">
        <v>967</v>
      </c>
      <c r="J4" s="519" t="s">
        <v>968</v>
      </c>
      <c r="K4" s="519" t="s">
        <v>969</v>
      </c>
      <c r="L4" s="519" t="s">
        <v>970</v>
      </c>
      <c r="M4" s="519" t="s">
        <v>971</v>
      </c>
      <c r="N4" s="519" t="s">
        <v>13</v>
      </c>
    </row>
    <row r="5" spans="1:14" s="523" customFormat="1" x14ac:dyDescent="0.2">
      <c r="A5" s="521" t="s">
        <v>972</v>
      </c>
      <c r="B5" s="522"/>
      <c r="C5" s="522"/>
      <c r="D5" s="522"/>
      <c r="E5" s="522"/>
      <c r="F5" s="522"/>
      <c r="G5" s="522"/>
      <c r="H5" s="522"/>
      <c r="I5" s="522"/>
      <c r="J5" s="522"/>
      <c r="K5" s="522"/>
      <c r="L5" s="522"/>
      <c r="M5" s="522"/>
      <c r="N5" s="522"/>
    </row>
    <row r="6" spans="1:14" x14ac:dyDescent="0.2">
      <c r="A6" s="524" t="s">
        <v>424</v>
      </c>
      <c r="B6" s="525">
        <v>64585</v>
      </c>
      <c r="C6" s="525">
        <v>39215</v>
      </c>
      <c r="D6" s="525">
        <v>47685</v>
      </c>
      <c r="E6" s="525">
        <v>77435</v>
      </c>
      <c r="F6" s="525">
        <v>48185</v>
      </c>
      <c r="G6" s="525">
        <v>44685</v>
      </c>
      <c r="H6" s="525">
        <v>64185</v>
      </c>
      <c r="I6" s="525">
        <v>36935</v>
      </c>
      <c r="J6" s="525">
        <v>35435</v>
      </c>
      <c r="K6" s="525">
        <v>43020</v>
      </c>
      <c r="L6" s="525">
        <v>51435</v>
      </c>
      <c r="M6" s="525">
        <v>50675</v>
      </c>
      <c r="N6" s="525">
        <f>SUM(B6:M6)</f>
        <v>603475</v>
      </c>
    </row>
    <row r="7" spans="1:14" x14ac:dyDescent="0.2">
      <c r="A7" s="527" t="s">
        <v>425</v>
      </c>
      <c r="B7" s="525">
        <v>1800</v>
      </c>
      <c r="C7" s="525">
        <v>1800</v>
      </c>
      <c r="D7" s="525">
        <v>1800</v>
      </c>
      <c r="E7" s="525">
        <v>1800</v>
      </c>
      <c r="F7" s="525">
        <v>1800</v>
      </c>
      <c r="G7" s="525">
        <v>1800</v>
      </c>
      <c r="H7" s="525">
        <v>1050</v>
      </c>
      <c r="I7" s="525">
        <v>385</v>
      </c>
      <c r="J7" s="525">
        <v>1500</v>
      </c>
      <c r="K7" s="525">
        <v>1700</v>
      </c>
      <c r="L7" s="525">
        <v>1800</v>
      </c>
      <c r="M7" s="525">
        <v>1724</v>
      </c>
      <c r="N7" s="525">
        <f t="shared" ref="N7:N13" si="0">SUM(B7:M7)</f>
        <v>18959</v>
      </c>
    </row>
    <row r="8" spans="1:14" x14ac:dyDescent="0.2">
      <c r="A8" s="527" t="s">
        <v>426</v>
      </c>
      <c r="B8" s="525">
        <v>7401</v>
      </c>
      <c r="C8" s="525">
        <v>7401</v>
      </c>
      <c r="D8" s="525">
        <v>7401</v>
      </c>
      <c r="E8" s="525">
        <v>7401</v>
      </c>
      <c r="F8" s="525">
        <v>7401</v>
      </c>
      <c r="G8" s="525">
        <v>7406</v>
      </c>
      <c r="H8" s="525">
        <v>0</v>
      </c>
      <c r="I8" s="525">
        <v>7401</v>
      </c>
      <c r="J8" s="525">
        <v>7401</v>
      </c>
      <c r="K8" s="525">
        <v>7406</v>
      </c>
      <c r="L8" s="525">
        <v>7401</v>
      </c>
      <c r="M8" s="525">
        <v>7401</v>
      </c>
      <c r="N8" s="525">
        <f t="shared" si="0"/>
        <v>81421</v>
      </c>
    </row>
    <row r="9" spans="1:14" ht="22.5" x14ac:dyDescent="0.2">
      <c r="A9" s="527" t="s">
        <v>973</v>
      </c>
      <c r="B9" s="525">
        <v>11399</v>
      </c>
      <c r="C9" s="525">
        <v>12000</v>
      </c>
      <c r="D9" s="525">
        <v>12000</v>
      </c>
      <c r="E9" s="525">
        <v>11000</v>
      </c>
      <c r="F9" s="525">
        <v>12000</v>
      </c>
      <c r="G9" s="525">
        <v>11000</v>
      </c>
      <c r="H9" s="525">
        <v>9000</v>
      </c>
      <c r="I9" s="525">
        <v>9000</v>
      </c>
      <c r="J9" s="525">
        <v>21000</v>
      </c>
      <c r="K9" s="525">
        <v>12000</v>
      </c>
      <c r="L9" s="525">
        <v>12000</v>
      </c>
      <c r="M9" s="525">
        <v>12000</v>
      </c>
      <c r="N9" s="525">
        <f t="shared" si="0"/>
        <v>144399</v>
      </c>
    </row>
    <row r="10" spans="1:14" ht="22.5" x14ac:dyDescent="0.2">
      <c r="A10" s="527" t="s">
        <v>428</v>
      </c>
      <c r="B10" s="525">
        <v>862</v>
      </c>
      <c r="C10" s="525">
        <v>1165</v>
      </c>
      <c r="D10" s="525">
        <v>952</v>
      </c>
      <c r="E10" s="525">
        <v>904</v>
      </c>
      <c r="F10" s="525">
        <v>892</v>
      </c>
      <c r="G10" s="525">
        <v>864</v>
      </c>
      <c r="H10" s="525">
        <v>0</v>
      </c>
      <c r="I10" s="525">
        <v>0</v>
      </c>
      <c r="J10" s="525">
        <v>1163</v>
      </c>
      <c r="K10" s="525">
        <v>1104</v>
      </c>
      <c r="L10" s="525">
        <v>1072</v>
      </c>
      <c r="M10" s="525">
        <v>1084</v>
      </c>
      <c r="N10" s="525">
        <f t="shared" si="0"/>
        <v>10062</v>
      </c>
    </row>
    <row r="11" spans="1:14" ht="45" x14ac:dyDescent="0.2">
      <c r="A11" s="527" t="s">
        <v>429</v>
      </c>
      <c r="B11" s="525">
        <v>0</v>
      </c>
      <c r="C11" s="525">
        <v>345</v>
      </c>
      <c r="D11" s="525">
        <f>663+670</f>
        <v>1333</v>
      </c>
      <c r="E11" s="525">
        <v>20</v>
      </c>
      <c r="F11" s="525">
        <f>310+40</f>
        <v>350</v>
      </c>
      <c r="G11" s="525">
        <f>152+125</f>
        <v>277</v>
      </c>
      <c r="H11" s="525">
        <v>0</v>
      </c>
      <c r="I11" s="525">
        <v>0</v>
      </c>
      <c r="J11" s="525">
        <v>0</v>
      </c>
      <c r="K11" s="525">
        <f>54+148</f>
        <v>202</v>
      </c>
      <c r="L11" s="525">
        <f>135+370</f>
        <v>505</v>
      </c>
      <c r="M11" s="525">
        <f>351+958</f>
        <v>1309</v>
      </c>
      <c r="N11" s="525">
        <f t="shared" si="0"/>
        <v>4341</v>
      </c>
    </row>
    <row r="12" spans="1:14" ht="22.5" x14ac:dyDescent="0.2">
      <c r="A12" s="527" t="s">
        <v>430</v>
      </c>
      <c r="B12" s="525">
        <v>1500</v>
      </c>
      <c r="C12" s="525">
        <v>2492</v>
      </c>
      <c r="D12" s="525">
        <v>2492</v>
      </c>
      <c r="E12" s="525">
        <v>2492</v>
      </c>
      <c r="F12" s="525">
        <v>2492</v>
      </c>
      <c r="G12" s="525">
        <v>2492</v>
      </c>
      <c r="H12" s="525">
        <v>2492</v>
      </c>
      <c r="I12" s="525">
        <v>2492</v>
      </c>
      <c r="J12" s="525">
        <v>2498</v>
      </c>
      <c r="K12" s="525">
        <v>2492</v>
      </c>
      <c r="L12" s="525">
        <v>2492</v>
      </c>
      <c r="M12" s="525">
        <v>2492</v>
      </c>
      <c r="N12" s="525">
        <f t="shared" si="0"/>
        <v>28918</v>
      </c>
    </row>
    <row r="13" spans="1:14" ht="22.5" x14ac:dyDescent="0.2">
      <c r="A13" s="527" t="s">
        <v>431</v>
      </c>
      <c r="B13" s="525">
        <v>71</v>
      </c>
      <c r="C13" s="525">
        <v>77</v>
      </c>
      <c r="D13" s="525">
        <v>67</v>
      </c>
      <c r="E13" s="525">
        <v>82</v>
      </c>
      <c r="F13" s="525">
        <v>81</v>
      </c>
      <c r="G13" s="525">
        <v>63</v>
      </c>
      <c r="H13" s="525">
        <v>87</v>
      </c>
      <c r="I13" s="525">
        <v>62</v>
      </c>
      <c r="J13" s="525">
        <v>83</v>
      </c>
      <c r="K13" s="525">
        <v>75</v>
      </c>
      <c r="L13" s="525">
        <v>68</v>
      </c>
      <c r="M13" s="525">
        <v>95</v>
      </c>
      <c r="N13" s="525">
        <f t="shared" si="0"/>
        <v>911</v>
      </c>
    </row>
    <row r="14" spans="1:14" s="523" customFormat="1" x14ac:dyDescent="0.2">
      <c r="A14" s="526" t="s">
        <v>13</v>
      </c>
      <c r="B14" s="522">
        <f>SUM(B6:B13)</f>
        <v>87618</v>
      </c>
      <c r="C14" s="522">
        <f t="shared" ref="C14:M14" si="1">SUM(C6:C13)</f>
        <v>64495</v>
      </c>
      <c r="D14" s="522">
        <f t="shared" si="1"/>
        <v>73730</v>
      </c>
      <c r="E14" s="522">
        <f t="shared" si="1"/>
        <v>101134</v>
      </c>
      <c r="F14" s="522">
        <f t="shared" si="1"/>
        <v>73201</v>
      </c>
      <c r="G14" s="522">
        <f t="shared" si="1"/>
        <v>68587</v>
      </c>
      <c r="H14" s="522">
        <f t="shared" si="1"/>
        <v>76814</v>
      </c>
      <c r="I14" s="522">
        <f t="shared" si="1"/>
        <v>56275</v>
      </c>
      <c r="J14" s="522">
        <f t="shared" si="1"/>
        <v>69080</v>
      </c>
      <c r="K14" s="522">
        <f t="shared" si="1"/>
        <v>67999</v>
      </c>
      <c r="L14" s="522">
        <f t="shared" si="1"/>
        <v>76773</v>
      </c>
      <c r="M14" s="522">
        <f t="shared" si="1"/>
        <v>76780</v>
      </c>
      <c r="N14" s="522">
        <f>SUM(N6:N13)</f>
        <v>892486</v>
      </c>
    </row>
    <row r="16" spans="1:14" s="523" customFormat="1" x14ac:dyDescent="0.2">
      <c r="A16" s="521" t="s">
        <v>974</v>
      </c>
      <c r="B16" s="522"/>
      <c r="C16" s="522"/>
      <c r="D16" s="522"/>
      <c r="E16" s="522"/>
      <c r="F16" s="522"/>
      <c r="G16" s="522"/>
      <c r="H16" s="522"/>
      <c r="I16" s="522"/>
      <c r="J16" s="522"/>
      <c r="K16" s="522"/>
      <c r="L16" s="522"/>
      <c r="M16" s="522"/>
      <c r="N16" s="522"/>
    </row>
    <row r="17" spans="1:14" x14ac:dyDescent="0.2">
      <c r="A17" s="527" t="s">
        <v>424</v>
      </c>
      <c r="B17" s="525">
        <v>64733</v>
      </c>
      <c r="C17" s="525">
        <v>64733</v>
      </c>
      <c r="D17" s="525">
        <v>64233</v>
      </c>
      <c r="E17" s="525">
        <v>77732</v>
      </c>
      <c r="F17" s="525">
        <v>64732</v>
      </c>
      <c r="G17" s="525">
        <v>66732</v>
      </c>
      <c r="H17" s="525">
        <v>64419</v>
      </c>
      <c r="I17" s="525">
        <v>61300</v>
      </c>
      <c r="J17" s="525">
        <v>50300</v>
      </c>
      <c r="K17" s="525">
        <v>61299</v>
      </c>
      <c r="L17" s="525">
        <v>61799</v>
      </c>
      <c r="M17" s="525">
        <v>61299</v>
      </c>
      <c r="N17" s="525">
        <f>SUM(B17:M17)</f>
        <v>763311</v>
      </c>
    </row>
    <row r="18" spans="1:14" x14ac:dyDescent="0.2">
      <c r="A18" s="527" t="s">
        <v>425</v>
      </c>
      <c r="B18" s="525">
        <v>9293</v>
      </c>
      <c r="C18" s="525">
        <v>11892</v>
      </c>
      <c r="D18" s="525">
        <v>9291</v>
      </c>
      <c r="E18" s="525">
        <v>8497</v>
      </c>
      <c r="F18" s="525">
        <v>7996</v>
      </c>
      <c r="G18" s="525">
        <v>7997</v>
      </c>
      <c r="H18" s="525">
        <v>7996</v>
      </c>
      <c r="I18" s="525">
        <v>7303</v>
      </c>
      <c r="J18" s="525">
        <v>7996</v>
      </c>
      <c r="K18" s="525">
        <v>8497</v>
      </c>
      <c r="L18" s="525">
        <v>9291</v>
      </c>
      <c r="M18" s="525">
        <v>8198</v>
      </c>
      <c r="N18" s="525">
        <f t="shared" ref="N18:N24" si="2">SUM(B18:M18)</f>
        <v>104247</v>
      </c>
    </row>
    <row r="19" spans="1:14" x14ac:dyDescent="0.2">
      <c r="A19" s="527" t="s">
        <v>426</v>
      </c>
      <c r="B19" s="525">
        <v>43837</v>
      </c>
      <c r="C19" s="525">
        <v>43823</v>
      </c>
      <c r="D19" s="525">
        <v>43824</v>
      </c>
      <c r="E19" s="525">
        <v>43823</v>
      </c>
      <c r="F19" s="525">
        <v>43824</v>
      </c>
      <c r="G19" s="525">
        <v>44875</v>
      </c>
      <c r="H19" s="525">
        <v>43824</v>
      </c>
      <c r="I19" s="525">
        <v>44908</v>
      </c>
      <c r="J19" s="525">
        <v>44812</v>
      </c>
      <c r="K19" s="525">
        <v>44050</v>
      </c>
      <c r="L19" s="525">
        <v>43823</v>
      </c>
      <c r="M19" s="525">
        <v>43823</v>
      </c>
      <c r="N19" s="525">
        <f t="shared" si="2"/>
        <v>529246</v>
      </c>
    </row>
    <row r="20" spans="1:14" ht="22.5" x14ac:dyDescent="0.2">
      <c r="A20" s="527" t="s">
        <v>973</v>
      </c>
      <c r="B20" s="525">
        <v>52220</v>
      </c>
      <c r="C20" s="525">
        <v>46730</v>
      </c>
      <c r="D20" s="525">
        <v>50020</v>
      </c>
      <c r="E20" s="525">
        <v>46266</v>
      </c>
      <c r="F20" s="525">
        <v>47025</v>
      </c>
      <c r="G20" s="525">
        <v>45520</v>
      </c>
      <c r="H20" s="525">
        <v>46400</v>
      </c>
      <c r="I20" s="525">
        <v>50461</v>
      </c>
      <c r="J20" s="525">
        <v>46940</v>
      </c>
      <c r="K20" s="525">
        <v>46220</v>
      </c>
      <c r="L20" s="525">
        <v>50230</v>
      </c>
      <c r="M20" s="525">
        <f>50653-35</f>
        <v>50618</v>
      </c>
      <c r="N20" s="525">
        <f t="shared" si="2"/>
        <v>578650</v>
      </c>
    </row>
    <row r="21" spans="1:14" ht="22.5" x14ac:dyDescent="0.2">
      <c r="A21" s="527" t="s">
        <v>428</v>
      </c>
      <c r="B21" s="525">
        <f>7652+2047+617</f>
        <v>10316</v>
      </c>
      <c r="C21" s="525">
        <f>5560+1483+991</f>
        <v>8034</v>
      </c>
      <c r="D21" s="525">
        <f>5560+1483+582</f>
        <v>7625</v>
      </c>
      <c r="E21" s="525">
        <f>5560+1483+582</f>
        <v>7625</v>
      </c>
      <c r="F21" s="525">
        <f>5560+1483+622</f>
        <v>7665</v>
      </c>
      <c r="G21" s="525">
        <f>5560+1483+954</f>
        <v>7997</v>
      </c>
      <c r="H21" s="525">
        <f>3977+1054+612</f>
        <v>5643</v>
      </c>
      <c r="I21" s="525">
        <f>3978+1054+629</f>
        <v>5661</v>
      </c>
      <c r="J21" s="525">
        <f>5588+1490+531</f>
        <v>7609</v>
      </c>
      <c r="K21" s="525">
        <f>5560+1483+592</f>
        <v>7635</v>
      </c>
      <c r="L21" s="525">
        <f>5560+1482+442</f>
        <v>7484</v>
      </c>
      <c r="M21" s="525">
        <f>5830+1555+631</f>
        <v>8016</v>
      </c>
      <c r="N21" s="525">
        <f t="shared" si="2"/>
        <v>91310</v>
      </c>
    </row>
    <row r="22" spans="1:14" ht="45" x14ac:dyDescent="0.2">
      <c r="A22" s="527" t="s">
        <v>429</v>
      </c>
      <c r="B22" s="525">
        <f>305+2901</f>
        <v>3206</v>
      </c>
      <c r="C22" s="525">
        <f>293+2848</f>
        <v>3141</v>
      </c>
      <c r="D22" s="525">
        <f>305+3146</f>
        <v>3451</v>
      </c>
      <c r="E22" s="525">
        <f>320+3131</f>
        <v>3451</v>
      </c>
      <c r="F22" s="525">
        <f>293+2994</f>
        <v>3287</v>
      </c>
      <c r="G22" s="525">
        <f>597+3608</f>
        <v>4205</v>
      </c>
      <c r="H22" s="525">
        <f>335+5770</f>
        <v>6105</v>
      </c>
      <c r="I22" s="525">
        <f>250+2030</f>
        <v>2280</v>
      </c>
      <c r="J22" s="525">
        <f>250+2030</f>
        <v>2280</v>
      </c>
      <c r="K22" s="525">
        <f>293+3201</f>
        <v>3494</v>
      </c>
      <c r="L22" s="525">
        <f>293+2932</f>
        <v>3225</v>
      </c>
      <c r="M22" s="525">
        <f>320+3079</f>
        <v>3399</v>
      </c>
      <c r="N22" s="525">
        <f t="shared" si="2"/>
        <v>41524</v>
      </c>
    </row>
    <row r="23" spans="1:14" ht="22.5" x14ac:dyDescent="0.2">
      <c r="A23" s="527" t="s">
        <v>430</v>
      </c>
      <c r="B23" s="525">
        <v>9643</v>
      </c>
      <c r="C23" s="525">
        <v>9643</v>
      </c>
      <c r="D23" s="525">
        <v>10333</v>
      </c>
      <c r="E23" s="525">
        <v>9643</v>
      </c>
      <c r="F23" s="525">
        <v>10243</v>
      </c>
      <c r="G23" s="525">
        <v>9643</v>
      </c>
      <c r="H23" s="525">
        <v>10143</v>
      </c>
      <c r="I23" s="525">
        <v>11443</v>
      </c>
      <c r="J23" s="525">
        <v>10643</v>
      </c>
      <c r="K23" s="525">
        <v>9793</v>
      </c>
      <c r="L23" s="525">
        <v>9643</v>
      </c>
      <c r="M23" s="525">
        <v>9654</v>
      </c>
      <c r="N23" s="525">
        <f t="shared" si="2"/>
        <v>120467</v>
      </c>
    </row>
    <row r="24" spans="1:14" ht="22.5" x14ac:dyDescent="0.2">
      <c r="A24" s="527" t="s">
        <v>431</v>
      </c>
      <c r="B24" s="525">
        <v>1042</v>
      </c>
      <c r="C24" s="525">
        <v>1178</v>
      </c>
      <c r="D24" s="525">
        <v>1423</v>
      </c>
      <c r="E24" s="525">
        <v>1580</v>
      </c>
      <c r="F24" s="525">
        <v>1347</v>
      </c>
      <c r="G24" s="525">
        <v>1209</v>
      </c>
      <c r="H24" s="525">
        <v>1166</v>
      </c>
      <c r="I24" s="525">
        <v>1082</v>
      </c>
      <c r="J24" s="525">
        <v>1051</v>
      </c>
      <c r="K24" s="525">
        <v>1156</v>
      </c>
      <c r="L24" s="525">
        <v>1657</v>
      </c>
      <c r="M24" s="525">
        <v>1113</v>
      </c>
      <c r="N24" s="525">
        <f t="shared" si="2"/>
        <v>15004</v>
      </c>
    </row>
    <row r="25" spans="1:14" s="523" customFormat="1" x14ac:dyDescent="0.2">
      <c r="A25" s="528" t="s">
        <v>13</v>
      </c>
      <c r="B25" s="522">
        <f t="shared" ref="B25:N25" si="3">SUM(B17:B24)</f>
        <v>194290</v>
      </c>
      <c r="C25" s="522">
        <f t="shared" si="3"/>
        <v>189174</v>
      </c>
      <c r="D25" s="522">
        <f t="shared" si="3"/>
        <v>190200</v>
      </c>
      <c r="E25" s="522">
        <f t="shared" si="3"/>
        <v>198617</v>
      </c>
      <c r="F25" s="522">
        <f t="shared" si="3"/>
        <v>186119</v>
      </c>
      <c r="G25" s="522">
        <f t="shared" si="3"/>
        <v>188178</v>
      </c>
      <c r="H25" s="522">
        <f t="shared" si="3"/>
        <v>185696</v>
      </c>
      <c r="I25" s="522">
        <f t="shared" si="3"/>
        <v>184438</v>
      </c>
      <c r="J25" s="522">
        <f t="shared" si="3"/>
        <v>171631</v>
      </c>
      <c r="K25" s="522">
        <f t="shared" si="3"/>
        <v>182144</v>
      </c>
      <c r="L25" s="522">
        <f t="shared" si="3"/>
        <v>187152</v>
      </c>
      <c r="M25" s="522">
        <f t="shared" si="3"/>
        <v>186120</v>
      </c>
      <c r="N25" s="522">
        <f t="shared" si="3"/>
        <v>2243759</v>
      </c>
    </row>
    <row r="26" spans="1:14" x14ac:dyDescent="0.2">
      <c r="A26" s="529"/>
    </row>
    <row r="27" spans="1:14" s="523" customFormat="1" x14ac:dyDescent="0.2">
      <c r="A27" s="526" t="s">
        <v>975</v>
      </c>
      <c r="B27" s="522"/>
      <c r="C27" s="522"/>
      <c r="D27" s="522"/>
      <c r="E27" s="522"/>
      <c r="F27" s="522"/>
      <c r="G27" s="522"/>
      <c r="H27" s="522"/>
      <c r="I27" s="522"/>
      <c r="J27" s="522"/>
      <c r="K27" s="522"/>
      <c r="L27" s="522"/>
      <c r="M27" s="522"/>
      <c r="N27" s="522"/>
    </row>
    <row r="28" spans="1:14" x14ac:dyDescent="0.2">
      <c r="A28" s="527" t="s">
        <v>424</v>
      </c>
      <c r="B28" s="525">
        <f>-1*(B6-B17)</f>
        <v>148</v>
      </c>
      <c r="C28" s="525">
        <f t="shared" ref="C28:M28" si="4">-1*(C6-C17)</f>
        <v>25518</v>
      </c>
      <c r="D28" s="525">
        <f t="shared" si="4"/>
        <v>16548</v>
      </c>
      <c r="E28" s="525">
        <f t="shared" si="4"/>
        <v>297</v>
      </c>
      <c r="F28" s="525">
        <f t="shared" si="4"/>
        <v>16547</v>
      </c>
      <c r="G28" s="525">
        <f t="shared" si="4"/>
        <v>22047</v>
      </c>
      <c r="H28" s="525">
        <f t="shared" si="4"/>
        <v>234</v>
      </c>
      <c r="I28" s="525">
        <f t="shared" si="4"/>
        <v>24365</v>
      </c>
      <c r="J28" s="525">
        <f t="shared" si="4"/>
        <v>14865</v>
      </c>
      <c r="K28" s="525">
        <f t="shared" si="4"/>
        <v>18279</v>
      </c>
      <c r="L28" s="525">
        <f t="shared" si="4"/>
        <v>10364</v>
      </c>
      <c r="M28" s="525">
        <f t="shared" si="4"/>
        <v>10624</v>
      </c>
      <c r="N28" s="525">
        <f>SUM(B28:M28)</f>
        <v>159836</v>
      </c>
    </row>
    <row r="29" spans="1:14" x14ac:dyDescent="0.2">
      <c r="A29" s="527" t="s">
        <v>425</v>
      </c>
      <c r="B29" s="525">
        <f t="shared" ref="B29:M35" si="5">-1*(B7-B18)</f>
        <v>7493</v>
      </c>
      <c r="C29" s="525">
        <f t="shared" si="5"/>
        <v>10092</v>
      </c>
      <c r="D29" s="525">
        <f t="shared" si="5"/>
        <v>7491</v>
      </c>
      <c r="E29" s="525">
        <f t="shared" si="5"/>
        <v>6697</v>
      </c>
      <c r="F29" s="525">
        <f t="shared" si="5"/>
        <v>6196</v>
      </c>
      <c r="G29" s="525">
        <f t="shared" si="5"/>
        <v>6197</v>
      </c>
      <c r="H29" s="525">
        <f t="shared" si="5"/>
        <v>6946</v>
      </c>
      <c r="I29" s="525">
        <f t="shared" si="5"/>
        <v>6918</v>
      </c>
      <c r="J29" s="525">
        <f t="shared" si="5"/>
        <v>6496</v>
      </c>
      <c r="K29" s="525">
        <f t="shared" si="5"/>
        <v>6797</v>
      </c>
      <c r="L29" s="525">
        <f t="shared" si="5"/>
        <v>7491</v>
      </c>
      <c r="M29" s="525">
        <f t="shared" si="5"/>
        <v>6474</v>
      </c>
      <c r="N29" s="525">
        <f t="shared" ref="N29:N35" si="6">SUM(B29:M29)</f>
        <v>85288</v>
      </c>
    </row>
    <row r="30" spans="1:14" x14ac:dyDescent="0.2">
      <c r="A30" s="527" t="s">
        <v>426</v>
      </c>
      <c r="B30" s="525">
        <f t="shared" si="5"/>
        <v>36436</v>
      </c>
      <c r="C30" s="525">
        <f t="shared" si="5"/>
        <v>36422</v>
      </c>
      <c r="D30" s="525">
        <f t="shared" si="5"/>
        <v>36423</v>
      </c>
      <c r="E30" s="525">
        <f t="shared" si="5"/>
        <v>36422</v>
      </c>
      <c r="F30" s="525">
        <f t="shared" si="5"/>
        <v>36423</v>
      </c>
      <c r="G30" s="525">
        <f t="shared" si="5"/>
        <v>37469</v>
      </c>
      <c r="H30" s="525">
        <f t="shared" si="5"/>
        <v>43824</v>
      </c>
      <c r="I30" s="525">
        <f t="shared" si="5"/>
        <v>37507</v>
      </c>
      <c r="J30" s="525">
        <f t="shared" si="5"/>
        <v>37411</v>
      </c>
      <c r="K30" s="525">
        <f t="shared" si="5"/>
        <v>36644</v>
      </c>
      <c r="L30" s="525">
        <f t="shared" si="5"/>
        <v>36422</v>
      </c>
      <c r="M30" s="525">
        <f t="shared" si="5"/>
        <v>36422</v>
      </c>
      <c r="N30" s="525">
        <f t="shared" si="6"/>
        <v>447825</v>
      </c>
    </row>
    <row r="31" spans="1:14" ht="22.5" x14ac:dyDescent="0.2">
      <c r="A31" s="527" t="s">
        <v>973</v>
      </c>
      <c r="B31" s="525">
        <f t="shared" si="5"/>
        <v>40821</v>
      </c>
      <c r="C31" s="525">
        <f t="shared" si="5"/>
        <v>34730</v>
      </c>
      <c r="D31" s="525">
        <f t="shared" si="5"/>
        <v>38020</v>
      </c>
      <c r="E31" s="525">
        <f t="shared" si="5"/>
        <v>35266</v>
      </c>
      <c r="F31" s="525">
        <f t="shared" si="5"/>
        <v>35025</v>
      </c>
      <c r="G31" s="525">
        <f t="shared" si="5"/>
        <v>34520</v>
      </c>
      <c r="H31" s="525">
        <f t="shared" si="5"/>
        <v>37400</v>
      </c>
      <c r="I31" s="525">
        <f t="shared" si="5"/>
        <v>41461</v>
      </c>
      <c r="J31" s="525">
        <f t="shared" si="5"/>
        <v>25940</v>
      </c>
      <c r="K31" s="525">
        <f t="shared" si="5"/>
        <v>34220</v>
      </c>
      <c r="L31" s="525">
        <f t="shared" si="5"/>
        <v>38230</v>
      </c>
      <c r="M31" s="525">
        <f t="shared" si="5"/>
        <v>38618</v>
      </c>
      <c r="N31" s="525">
        <f t="shared" si="6"/>
        <v>434251</v>
      </c>
    </row>
    <row r="32" spans="1:14" ht="22.5" x14ac:dyDescent="0.2">
      <c r="A32" s="527" t="s">
        <v>428</v>
      </c>
      <c r="B32" s="525">
        <f t="shared" si="5"/>
        <v>9454</v>
      </c>
      <c r="C32" s="525">
        <f t="shared" si="5"/>
        <v>6869</v>
      </c>
      <c r="D32" s="525">
        <f t="shared" si="5"/>
        <v>6673</v>
      </c>
      <c r="E32" s="525">
        <f t="shared" si="5"/>
        <v>6721</v>
      </c>
      <c r="F32" s="525">
        <f t="shared" si="5"/>
        <v>6773</v>
      </c>
      <c r="G32" s="525">
        <f t="shared" si="5"/>
        <v>7133</v>
      </c>
      <c r="H32" s="525">
        <f t="shared" si="5"/>
        <v>5643</v>
      </c>
      <c r="I32" s="525">
        <f t="shared" si="5"/>
        <v>5661</v>
      </c>
      <c r="J32" s="525">
        <f t="shared" si="5"/>
        <v>6446</v>
      </c>
      <c r="K32" s="525">
        <f t="shared" si="5"/>
        <v>6531</v>
      </c>
      <c r="L32" s="525">
        <f t="shared" si="5"/>
        <v>6412</v>
      </c>
      <c r="M32" s="525">
        <f t="shared" si="5"/>
        <v>6932</v>
      </c>
      <c r="N32" s="525">
        <f t="shared" si="6"/>
        <v>81248</v>
      </c>
    </row>
    <row r="33" spans="1:14" ht="45" x14ac:dyDescent="0.2">
      <c r="A33" s="527" t="s">
        <v>429</v>
      </c>
      <c r="B33" s="525">
        <f t="shared" si="5"/>
        <v>3206</v>
      </c>
      <c r="C33" s="525">
        <f t="shared" si="5"/>
        <v>2796</v>
      </c>
      <c r="D33" s="525">
        <f t="shared" si="5"/>
        <v>2118</v>
      </c>
      <c r="E33" s="525">
        <f t="shared" si="5"/>
        <v>3431</v>
      </c>
      <c r="F33" s="525">
        <f t="shared" si="5"/>
        <v>2937</v>
      </c>
      <c r="G33" s="525">
        <f t="shared" si="5"/>
        <v>3928</v>
      </c>
      <c r="H33" s="525">
        <f t="shared" si="5"/>
        <v>6105</v>
      </c>
      <c r="I33" s="525">
        <f t="shared" si="5"/>
        <v>2280</v>
      </c>
      <c r="J33" s="525">
        <f t="shared" si="5"/>
        <v>2280</v>
      </c>
      <c r="K33" s="525">
        <f t="shared" si="5"/>
        <v>3292</v>
      </c>
      <c r="L33" s="525">
        <f t="shared" si="5"/>
        <v>2720</v>
      </c>
      <c r="M33" s="525">
        <f t="shared" si="5"/>
        <v>2090</v>
      </c>
      <c r="N33" s="525">
        <f t="shared" si="6"/>
        <v>37183</v>
      </c>
    </row>
    <row r="34" spans="1:14" ht="22.5" x14ac:dyDescent="0.2">
      <c r="A34" s="527" t="s">
        <v>430</v>
      </c>
      <c r="B34" s="525">
        <f t="shared" si="5"/>
        <v>8143</v>
      </c>
      <c r="C34" s="525">
        <f t="shared" si="5"/>
        <v>7151</v>
      </c>
      <c r="D34" s="525">
        <f t="shared" si="5"/>
        <v>7841</v>
      </c>
      <c r="E34" s="525">
        <f t="shared" si="5"/>
        <v>7151</v>
      </c>
      <c r="F34" s="525">
        <f t="shared" si="5"/>
        <v>7751</v>
      </c>
      <c r="G34" s="525">
        <f t="shared" si="5"/>
        <v>7151</v>
      </c>
      <c r="H34" s="525">
        <f t="shared" si="5"/>
        <v>7651</v>
      </c>
      <c r="I34" s="525">
        <f t="shared" si="5"/>
        <v>8951</v>
      </c>
      <c r="J34" s="525">
        <f t="shared" si="5"/>
        <v>8145</v>
      </c>
      <c r="K34" s="525">
        <f t="shared" si="5"/>
        <v>7301</v>
      </c>
      <c r="L34" s="525">
        <f t="shared" si="5"/>
        <v>7151</v>
      </c>
      <c r="M34" s="525">
        <f t="shared" si="5"/>
        <v>7162</v>
      </c>
      <c r="N34" s="525">
        <f t="shared" si="6"/>
        <v>91549</v>
      </c>
    </row>
    <row r="35" spans="1:14" ht="22.5" x14ac:dyDescent="0.2">
      <c r="A35" s="527" t="s">
        <v>431</v>
      </c>
      <c r="B35" s="525">
        <f t="shared" si="5"/>
        <v>971</v>
      </c>
      <c r="C35" s="525">
        <f t="shared" si="5"/>
        <v>1101</v>
      </c>
      <c r="D35" s="525">
        <f t="shared" si="5"/>
        <v>1356</v>
      </c>
      <c r="E35" s="525">
        <f t="shared" si="5"/>
        <v>1498</v>
      </c>
      <c r="F35" s="525">
        <f t="shared" si="5"/>
        <v>1266</v>
      </c>
      <c r="G35" s="525">
        <f t="shared" si="5"/>
        <v>1146</v>
      </c>
      <c r="H35" s="525">
        <f t="shared" si="5"/>
        <v>1079</v>
      </c>
      <c r="I35" s="525">
        <f t="shared" si="5"/>
        <v>1020</v>
      </c>
      <c r="J35" s="525">
        <f t="shared" si="5"/>
        <v>968</v>
      </c>
      <c r="K35" s="525">
        <f t="shared" si="5"/>
        <v>1081</v>
      </c>
      <c r="L35" s="525">
        <f t="shared" si="5"/>
        <v>1589</v>
      </c>
      <c r="M35" s="525">
        <f t="shared" si="5"/>
        <v>1018</v>
      </c>
      <c r="N35" s="525">
        <f t="shared" si="6"/>
        <v>14093</v>
      </c>
    </row>
    <row r="36" spans="1:14" s="523" customFormat="1" x14ac:dyDescent="0.2">
      <c r="A36" s="526" t="s">
        <v>13</v>
      </c>
      <c r="B36" s="522">
        <f t="shared" ref="B36:N36" si="7">SUM(B28:B35)</f>
        <v>106672</v>
      </c>
      <c r="C36" s="522">
        <f t="shared" si="7"/>
        <v>124679</v>
      </c>
      <c r="D36" s="522">
        <f t="shared" si="7"/>
        <v>116470</v>
      </c>
      <c r="E36" s="522">
        <f t="shared" si="7"/>
        <v>97483</v>
      </c>
      <c r="F36" s="522">
        <f t="shared" si="7"/>
        <v>112918</v>
      </c>
      <c r="G36" s="522">
        <f t="shared" si="7"/>
        <v>119591</v>
      </c>
      <c r="H36" s="522">
        <f t="shared" si="7"/>
        <v>108882</v>
      </c>
      <c r="I36" s="522">
        <f t="shared" si="7"/>
        <v>128163</v>
      </c>
      <c r="J36" s="522">
        <f t="shared" si="7"/>
        <v>102551</v>
      </c>
      <c r="K36" s="522">
        <f t="shared" si="7"/>
        <v>114145</v>
      </c>
      <c r="L36" s="522">
        <f t="shared" si="7"/>
        <v>110379</v>
      </c>
      <c r="M36" s="522">
        <f t="shared" si="7"/>
        <v>109340</v>
      </c>
      <c r="N36" s="530">
        <f t="shared" si="7"/>
        <v>1351273</v>
      </c>
    </row>
    <row r="38" spans="1:14" x14ac:dyDescent="0.2">
      <c r="A38" s="415" t="s">
        <v>976</v>
      </c>
    </row>
  </sheetData>
  <mergeCells count="1">
    <mergeCell ref="A2:N2"/>
  </mergeCells>
  <printOptions horizontalCentered="1"/>
  <pageMargins left="0.43307086614173229" right="0.23622047244094491" top="0.74803149606299213" bottom="0.74803149606299213" header="0.31496062992125984" footer="0.31496062992125984"/>
  <pageSetup paperSize="9" scale="75" orientation="landscape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view="pageLayout" topLeftCell="A28" zoomScaleNormal="100" workbookViewId="0">
      <selection activeCell="B6" sqref="B6:C6"/>
    </sheetView>
  </sheetViews>
  <sheetFormatPr defaultRowHeight="12.75" x14ac:dyDescent="0.2"/>
  <cols>
    <col min="2" max="2" width="60.28515625" customWidth="1"/>
    <col min="3" max="3" width="20.140625" customWidth="1"/>
    <col min="258" max="258" width="60.28515625" customWidth="1"/>
    <col min="259" max="259" width="20.140625" customWidth="1"/>
    <col min="514" max="514" width="60.28515625" customWidth="1"/>
    <col min="515" max="515" width="20.140625" customWidth="1"/>
    <col min="770" max="770" width="60.28515625" customWidth="1"/>
    <col min="771" max="771" width="20.140625" customWidth="1"/>
    <col min="1026" max="1026" width="60.28515625" customWidth="1"/>
    <col min="1027" max="1027" width="20.140625" customWidth="1"/>
    <col min="1282" max="1282" width="60.28515625" customWidth="1"/>
    <col min="1283" max="1283" width="20.140625" customWidth="1"/>
    <col min="1538" max="1538" width="60.28515625" customWidth="1"/>
    <col min="1539" max="1539" width="20.140625" customWidth="1"/>
    <col min="1794" max="1794" width="60.28515625" customWidth="1"/>
    <col min="1795" max="1795" width="20.140625" customWidth="1"/>
    <col min="2050" max="2050" width="60.28515625" customWidth="1"/>
    <col min="2051" max="2051" width="20.140625" customWidth="1"/>
    <col min="2306" max="2306" width="60.28515625" customWidth="1"/>
    <col min="2307" max="2307" width="20.140625" customWidth="1"/>
    <col min="2562" max="2562" width="60.28515625" customWidth="1"/>
    <col min="2563" max="2563" width="20.140625" customWidth="1"/>
    <col min="2818" max="2818" width="60.28515625" customWidth="1"/>
    <col min="2819" max="2819" width="20.140625" customWidth="1"/>
    <col min="3074" max="3074" width="60.28515625" customWidth="1"/>
    <col min="3075" max="3075" width="20.140625" customWidth="1"/>
    <col min="3330" max="3330" width="60.28515625" customWidth="1"/>
    <col min="3331" max="3331" width="20.140625" customWidth="1"/>
    <col min="3586" max="3586" width="60.28515625" customWidth="1"/>
    <col min="3587" max="3587" width="20.140625" customWidth="1"/>
    <col min="3842" max="3842" width="60.28515625" customWidth="1"/>
    <col min="3843" max="3843" width="20.140625" customWidth="1"/>
    <col min="4098" max="4098" width="60.28515625" customWidth="1"/>
    <col min="4099" max="4099" width="20.140625" customWidth="1"/>
    <col min="4354" max="4354" width="60.28515625" customWidth="1"/>
    <col min="4355" max="4355" width="20.140625" customWidth="1"/>
    <col min="4610" max="4610" width="60.28515625" customWidth="1"/>
    <col min="4611" max="4611" width="20.140625" customWidth="1"/>
    <col min="4866" max="4866" width="60.28515625" customWidth="1"/>
    <col min="4867" max="4867" width="20.140625" customWidth="1"/>
    <col min="5122" max="5122" width="60.28515625" customWidth="1"/>
    <col min="5123" max="5123" width="20.140625" customWidth="1"/>
    <col min="5378" max="5378" width="60.28515625" customWidth="1"/>
    <col min="5379" max="5379" width="20.140625" customWidth="1"/>
    <col min="5634" max="5634" width="60.28515625" customWidth="1"/>
    <col min="5635" max="5635" width="20.140625" customWidth="1"/>
    <col min="5890" max="5890" width="60.28515625" customWidth="1"/>
    <col min="5891" max="5891" width="20.140625" customWidth="1"/>
    <col min="6146" max="6146" width="60.28515625" customWidth="1"/>
    <col min="6147" max="6147" width="20.140625" customWidth="1"/>
    <col min="6402" max="6402" width="60.28515625" customWidth="1"/>
    <col min="6403" max="6403" width="20.140625" customWidth="1"/>
    <col min="6658" max="6658" width="60.28515625" customWidth="1"/>
    <col min="6659" max="6659" width="20.140625" customWidth="1"/>
    <col min="6914" max="6914" width="60.28515625" customWidth="1"/>
    <col min="6915" max="6915" width="20.140625" customWidth="1"/>
    <col min="7170" max="7170" width="60.28515625" customWidth="1"/>
    <col min="7171" max="7171" width="20.140625" customWidth="1"/>
    <col min="7426" max="7426" width="60.28515625" customWidth="1"/>
    <col min="7427" max="7427" width="20.140625" customWidth="1"/>
    <col min="7682" max="7682" width="60.28515625" customWidth="1"/>
    <col min="7683" max="7683" width="20.140625" customWidth="1"/>
    <col min="7938" max="7938" width="60.28515625" customWidth="1"/>
    <col min="7939" max="7939" width="20.140625" customWidth="1"/>
    <col min="8194" max="8194" width="60.28515625" customWidth="1"/>
    <col min="8195" max="8195" width="20.140625" customWidth="1"/>
    <col min="8450" max="8450" width="60.28515625" customWidth="1"/>
    <col min="8451" max="8451" width="20.140625" customWidth="1"/>
    <col min="8706" max="8706" width="60.28515625" customWidth="1"/>
    <col min="8707" max="8707" width="20.140625" customWidth="1"/>
    <col min="8962" max="8962" width="60.28515625" customWidth="1"/>
    <col min="8963" max="8963" width="20.140625" customWidth="1"/>
    <col min="9218" max="9218" width="60.28515625" customWidth="1"/>
    <col min="9219" max="9219" width="20.140625" customWidth="1"/>
    <col min="9474" max="9474" width="60.28515625" customWidth="1"/>
    <col min="9475" max="9475" width="20.140625" customWidth="1"/>
    <col min="9730" max="9730" width="60.28515625" customWidth="1"/>
    <col min="9731" max="9731" width="20.140625" customWidth="1"/>
    <col min="9986" max="9986" width="60.28515625" customWidth="1"/>
    <col min="9987" max="9987" width="20.140625" customWidth="1"/>
    <col min="10242" max="10242" width="60.28515625" customWidth="1"/>
    <col min="10243" max="10243" width="20.140625" customWidth="1"/>
    <col min="10498" max="10498" width="60.28515625" customWidth="1"/>
    <col min="10499" max="10499" width="20.140625" customWidth="1"/>
    <col min="10754" max="10754" width="60.28515625" customWidth="1"/>
    <col min="10755" max="10755" width="20.140625" customWidth="1"/>
    <col min="11010" max="11010" width="60.28515625" customWidth="1"/>
    <col min="11011" max="11011" width="20.140625" customWidth="1"/>
    <col min="11266" max="11266" width="60.28515625" customWidth="1"/>
    <col min="11267" max="11267" width="20.140625" customWidth="1"/>
    <col min="11522" max="11522" width="60.28515625" customWidth="1"/>
    <col min="11523" max="11523" width="20.140625" customWidth="1"/>
    <col min="11778" max="11778" width="60.28515625" customWidth="1"/>
    <col min="11779" max="11779" width="20.140625" customWidth="1"/>
    <col min="12034" max="12034" width="60.28515625" customWidth="1"/>
    <col min="12035" max="12035" width="20.140625" customWidth="1"/>
    <col min="12290" max="12290" width="60.28515625" customWidth="1"/>
    <col min="12291" max="12291" width="20.140625" customWidth="1"/>
    <col min="12546" max="12546" width="60.28515625" customWidth="1"/>
    <col min="12547" max="12547" width="20.140625" customWidth="1"/>
    <col min="12802" max="12802" width="60.28515625" customWidth="1"/>
    <col min="12803" max="12803" width="20.140625" customWidth="1"/>
    <col min="13058" max="13058" width="60.28515625" customWidth="1"/>
    <col min="13059" max="13059" width="20.140625" customWidth="1"/>
    <col min="13314" max="13314" width="60.28515625" customWidth="1"/>
    <col min="13315" max="13315" width="20.140625" customWidth="1"/>
    <col min="13570" max="13570" width="60.28515625" customWidth="1"/>
    <col min="13571" max="13571" width="20.140625" customWidth="1"/>
    <col min="13826" max="13826" width="60.28515625" customWidth="1"/>
    <col min="13827" max="13827" width="20.140625" customWidth="1"/>
    <col min="14082" max="14082" width="60.28515625" customWidth="1"/>
    <col min="14083" max="14083" width="20.140625" customWidth="1"/>
    <col min="14338" max="14338" width="60.28515625" customWidth="1"/>
    <col min="14339" max="14339" width="20.140625" customWidth="1"/>
    <col min="14594" max="14594" width="60.28515625" customWidth="1"/>
    <col min="14595" max="14595" width="20.140625" customWidth="1"/>
    <col min="14850" max="14850" width="60.28515625" customWidth="1"/>
    <col min="14851" max="14851" width="20.140625" customWidth="1"/>
    <col min="15106" max="15106" width="60.28515625" customWidth="1"/>
    <col min="15107" max="15107" width="20.140625" customWidth="1"/>
    <col min="15362" max="15362" width="60.28515625" customWidth="1"/>
    <col min="15363" max="15363" width="20.140625" customWidth="1"/>
    <col min="15618" max="15618" width="60.28515625" customWidth="1"/>
    <col min="15619" max="15619" width="20.140625" customWidth="1"/>
    <col min="15874" max="15874" width="60.28515625" customWidth="1"/>
    <col min="15875" max="15875" width="20.140625" customWidth="1"/>
    <col min="16130" max="16130" width="60.28515625" customWidth="1"/>
    <col min="16131" max="16131" width="20.140625" customWidth="1"/>
  </cols>
  <sheetData>
    <row r="1" spans="1:3" x14ac:dyDescent="0.2">
      <c r="A1" s="61" t="s">
        <v>415</v>
      </c>
      <c r="B1" s="195"/>
      <c r="C1" s="190" t="s">
        <v>446</v>
      </c>
    </row>
    <row r="2" spans="1:3" x14ac:dyDescent="0.2">
      <c r="A2" s="61" t="s">
        <v>416</v>
      </c>
    </row>
    <row r="4" spans="1:3" x14ac:dyDescent="0.2">
      <c r="B4" s="717" t="s">
        <v>447</v>
      </c>
      <c r="C4" s="717"/>
    </row>
    <row r="5" spans="1:3" x14ac:dyDescent="0.2">
      <c r="B5" s="589" t="s">
        <v>448</v>
      </c>
      <c r="C5" s="718"/>
    </row>
    <row r="6" spans="1:3" x14ac:dyDescent="0.2">
      <c r="B6" s="589" t="s">
        <v>376</v>
      </c>
      <c r="C6" s="589"/>
    </row>
    <row r="8" spans="1:3" x14ac:dyDescent="0.2">
      <c r="C8" s="190" t="s">
        <v>7</v>
      </c>
    </row>
    <row r="9" spans="1:3" ht="24.75" customHeight="1" x14ac:dyDescent="0.2">
      <c r="B9" s="189" t="s">
        <v>449</v>
      </c>
      <c r="C9" s="196" t="s">
        <v>450</v>
      </c>
    </row>
    <row r="10" spans="1:3" ht="13.5" customHeight="1" x14ac:dyDescent="0.2">
      <c r="B10" s="719" t="s">
        <v>451</v>
      </c>
      <c r="C10" s="721">
        <v>635</v>
      </c>
    </row>
    <row r="11" spans="1:3" ht="13.5" customHeight="1" x14ac:dyDescent="0.2">
      <c r="B11" s="720"/>
      <c r="C11" s="722"/>
    </row>
    <row r="12" spans="1:3" ht="13.5" customHeight="1" x14ac:dyDescent="0.2">
      <c r="B12" s="719" t="s">
        <v>452</v>
      </c>
      <c r="C12" s="724"/>
    </row>
    <row r="13" spans="1:3" ht="13.5" customHeight="1" x14ac:dyDescent="0.2">
      <c r="B13" s="723"/>
      <c r="C13" s="724"/>
    </row>
    <row r="14" spans="1:3" ht="13.5" customHeight="1" x14ac:dyDescent="0.2">
      <c r="B14" s="20" t="s">
        <v>453</v>
      </c>
      <c r="C14" s="204"/>
    </row>
    <row r="15" spans="1:3" ht="13.5" customHeight="1" x14ac:dyDescent="0.2">
      <c r="B15" s="197" t="s">
        <v>454</v>
      </c>
      <c r="C15" s="204"/>
    </row>
    <row r="16" spans="1:3" ht="13.5" customHeight="1" x14ac:dyDescent="0.2">
      <c r="B16" s="197" t="s">
        <v>455</v>
      </c>
      <c r="C16" s="204"/>
    </row>
    <row r="17" spans="2:3" ht="13.5" customHeight="1" x14ac:dyDescent="0.2">
      <c r="B17" s="197" t="s">
        <v>456</v>
      </c>
      <c r="C17" s="204"/>
    </row>
    <row r="18" spans="2:3" ht="13.5" customHeight="1" x14ac:dyDescent="0.2">
      <c r="B18" s="197" t="s">
        <v>457</v>
      </c>
      <c r="C18" s="204"/>
    </row>
    <row r="19" spans="2:3" ht="13.5" customHeight="1" x14ac:dyDescent="0.2">
      <c r="B19" s="197" t="s">
        <v>458</v>
      </c>
      <c r="C19" s="204"/>
    </row>
    <row r="20" spans="2:3" ht="13.5" customHeight="1" x14ac:dyDescent="0.2">
      <c r="B20" s="197" t="s">
        <v>459</v>
      </c>
      <c r="C20" s="204"/>
    </row>
    <row r="21" spans="2:3" ht="13.5" customHeight="1" x14ac:dyDescent="0.2">
      <c r="B21" s="197" t="s">
        <v>460</v>
      </c>
      <c r="C21" s="204"/>
    </row>
    <row r="22" spans="2:3" ht="13.5" customHeight="1" x14ac:dyDescent="0.2">
      <c r="B22" s="198" t="s">
        <v>461</v>
      </c>
      <c r="C22" s="204"/>
    </row>
    <row r="23" spans="2:3" ht="13.5" customHeight="1" x14ac:dyDescent="0.2">
      <c r="B23" s="198" t="s">
        <v>462</v>
      </c>
      <c r="C23" s="204"/>
    </row>
    <row r="24" spans="2:3" ht="13.5" customHeight="1" x14ac:dyDescent="0.2">
      <c r="B24" s="199" t="s">
        <v>463</v>
      </c>
      <c r="C24" s="204">
        <v>9490</v>
      </c>
    </row>
    <row r="25" spans="2:3" ht="13.5" customHeight="1" x14ac:dyDescent="0.2">
      <c r="B25" s="20" t="s">
        <v>464</v>
      </c>
      <c r="C25" s="204"/>
    </row>
    <row r="26" spans="2:3" ht="13.5" customHeight="1" x14ac:dyDescent="0.2">
      <c r="B26" s="197" t="s">
        <v>454</v>
      </c>
      <c r="C26" s="204"/>
    </row>
    <row r="27" spans="2:3" ht="13.5" customHeight="1" x14ac:dyDescent="0.2">
      <c r="B27" s="197" t="s">
        <v>455</v>
      </c>
      <c r="C27" s="204"/>
    </row>
    <row r="28" spans="2:3" ht="13.5" customHeight="1" x14ac:dyDescent="0.2">
      <c r="B28" s="197" t="s">
        <v>456</v>
      </c>
      <c r="C28" s="204"/>
    </row>
    <row r="29" spans="2:3" ht="13.5" customHeight="1" x14ac:dyDescent="0.2">
      <c r="B29" s="197" t="s">
        <v>457</v>
      </c>
      <c r="C29" s="204"/>
    </row>
    <row r="30" spans="2:3" ht="13.5" customHeight="1" x14ac:dyDescent="0.2">
      <c r="B30" s="197" t="s">
        <v>458</v>
      </c>
      <c r="C30" s="204"/>
    </row>
    <row r="31" spans="2:3" ht="13.5" customHeight="1" x14ac:dyDescent="0.2">
      <c r="B31" s="197" t="s">
        <v>459</v>
      </c>
      <c r="C31" s="204"/>
    </row>
    <row r="32" spans="2:3" ht="13.5" customHeight="1" x14ac:dyDescent="0.2">
      <c r="B32" s="197" t="s">
        <v>460</v>
      </c>
      <c r="C32" s="204"/>
    </row>
    <row r="33" spans="1:3" ht="13.5" customHeight="1" x14ac:dyDescent="0.2">
      <c r="B33" s="198" t="s">
        <v>461</v>
      </c>
      <c r="C33" s="204"/>
    </row>
    <row r="34" spans="1:3" ht="13.5" customHeight="1" x14ac:dyDescent="0.2">
      <c r="B34" s="198" t="s">
        <v>462</v>
      </c>
      <c r="C34" s="204"/>
    </row>
    <row r="35" spans="1:3" ht="13.5" customHeight="1" x14ac:dyDescent="0.2">
      <c r="B35" s="199" t="s">
        <v>465</v>
      </c>
      <c r="C35" s="204">
        <v>4155</v>
      </c>
    </row>
    <row r="36" spans="1:3" ht="13.5" customHeight="1" x14ac:dyDescent="0.2">
      <c r="B36" s="200" t="s">
        <v>466</v>
      </c>
      <c r="C36" s="204">
        <v>31103</v>
      </c>
    </row>
    <row r="37" spans="1:3" ht="13.5" customHeight="1" x14ac:dyDescent="0.2">
      <c r="B37" s="200" t="s">
        <v>467</v>
      </c>
      <c r="C37" s="204">
        <v>45254</v>
      </c>
    </row>
    <row r="38" spans="1:3" ht="13.5" customHeight="1" x14ac:dyDescent="0.2">
      <c r="B38" s="200" t="s">
        <v>468</v>
      </c>
      <c r="C38" s="204"/>
    </row>
    <row r="39" spans="1:3" ht="15" customHeight="1" x14ac:dyDescent="0.2">
      <c r="B39" s="21" t="s">
        <v>469</v>
      </c>
      <c r="C39" s="205">
        <f>SUM(C10:C38)</f>
        <v>90637</v>
      </c>
    </row>
    <row r="41" spans="1:3" x14ac:dyDescent="0.2">
      <c r="B41" s="201" t="s">
        <v>470</v>
      </c>
    </row>
    <row r="43" spans="1:3" x14ac:dyDescent="0.2">
      <c r="A43" s="194">
        <v>1</v>
      </c>
      <c r="B43" s="201" t="s">
        <v>480</v>
      </c>
    </row>
    <row r="44" spans="1:3" x14ac:dyDescent="0.2">
      <c r="A44" s="194"/>
      <c r="B44" s="217"/>
    </row>
    <row r="45" spans="1:3" x14ac:dyDescent="0.2">
      <c r="A45" s="194">
        <v>13</v>
      </c>
      <c r="B45" s="217" t="s">
        <v>481</v>
      </c>
    </row>
    <row r="46" spans="1:3" x14ac:dyDescent="0.2">
      <c r="A46" s="194"/>
      <c r="B46" s="217"/>
    </row>
    <row r="47" spans="1:3" x14ac:dyDescent="0.2">
      <c r="A47" s="194">
        <v>24</v>
      </c>
      <c r="B47" s="217" t="s">
        <v>482</v>
      </c>
    </row>
    <row r="48" spans="1:3" x14ac:dyDescent="0.2">
      <c r="A48" s="194"/>
    </row>
    <row r="49" spans="1:2" x14ac:dyDescent="0.2">
      <c r="A49" s="194">
        <v>25</v>
      </c>
      <c r="B49" t="s">
        <v>483</v>
      </c>
    </row>
    <row r="50" spans="1:2" x14ac:dyDescent="0.2">
      <c r="A50" s="194"/>
    </row>
    <row r="51" spans="1:2" x14ac:dyDescent="0.2">
      <c r="A51" s="194">
        <v>26</v>
      </c>
      <c r="B51" t="s">
        <v>484</v>
      </c>
    </row>
  </sheetData>
  <mergeCells count="7">
    <mergeCell ref="B4:C4"/>
    <mergeCell ref="B5:C5"/>
    <mergeCell ref="B10:B11"/>
    <mergeCell ref="C10:C11"/>
    <mergeCell ref="B12:B13"/>
    <mergeCell ref="C12:C13"/>
    <mergeCell ref="B6:C6"/>
  </mergeCells>
  <pageMargins left="0.25" right="0.25" top="0.75" bottom="0.75" header="0.3" footer="0.3"/>
  <pageSetup paperSize="9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6"/>
  <sheetViews>
    <sheetView zoomScaleNormal="100" workbookViewId="0">
      <selection activeCell="G209" sqref="G209"/>
    </sheetView>
  </sheetViews>
  <sheetFormatPr defaultRowHeight="12.75" x14ac:dyDescent="0.2"/>
  <cols>
    <col min="1" max="2" width="9.140625" style="247"/>
    <col min="3" max="3" width="10.5703125" style="247" customWidth="1"/>
    <col min="4" max="10" width="10.28515625" style="247" customWidth="1"/>
    <col min="11" max="258" width="9.140625" style="247"/>
    <col min="259" max="260" width="12" style="247" customWidth="1"/>
    <col min="261" max="261" width="11.85546875" style="247" customWidth="1"/>
    <col min="262" max="262" width="11.7109375" style="247" customWidth="1"/>
    <col min="263" max="263" width="11.5703125" style="247" customWidth="1"/>
    <col min="264" max="264" width="9.85546875" style="247" customWidth="1"/>
    <col min="265" max="265" width="12.42578125" style="247" customWidth="1"/>
    <col min="266" max="266" width="13.28515625" style="247" customWidth="1"/>
    <col min="267" max="514" width="9.140625" style="247"/>
    <col min="515" max="516" width="12" style="247" customWidth="1"/>
    <col min="517" max="517" width="11.85546875" style="247" customWidth="1"/>
    <col min="518" max="518" width="11.7109375" style="247" customWidth="1"/>
    <col min="519" max="519" width="11.5703125" style="247" customWidth="1"/>
    <col min="520" max="520" width="9.85546875" style="247" customWidth="1"/>
    <col min="521" max="521" width="12.42578125" style="247" customWidth="1"/>
    <col min="522" max="522" width="13.28515625" style="247" customWidth="1"/>
    <col min="523" max="770" width="9.140625" style="247"/>
    <col min="771" max="772" width="12" style="247" customWidth="1"/>
    <col min="773" max="773" width="11.85546875" style="247" customWidth="1"/>
    <col min="774" max="774" width="11.7109375" style="247" customWidth="1"/>
    <col min="775" max="775" width="11.5703125" style="247" customWidth="1"/>
    <col min="776" max="776" width="9.85546875" style="247" customWidth="1"/>
    <col min="777" max="777" width="12.42578125" style="247" customWidth="1"/>
    <col min="778" max="778" width="13.28515625" style="247" customWidth="1"/>
    <col min="779" max="1026" width="9.140625" style="247"/>
    <col min="1027" max="1028" width="12" style="247" customWidth="1"/>
    <col min="1029" max="1029" width="11.85546875" style="247" customWidth="1"/>
    <col min="1030" max="1030" width="11.7109375" style="247" customWidth="1"/>
    <col min="1031" max="1031" width="11.5703125" style="247" customWidth="1"/>
    <col min="1032" max="1032" width="9.85546875" style="247" customWidth="1"/>
    <col min="1033" max="1033" width="12.42578125" style="247" customWidth="1"/>
    <col min="1034" max="1034" width="13.28515625" style="247" customWidth="1"/>
    <col min="1035" max="1282" width="9.140625" style="247"/>
    <col min="1283" max="1284" width="12" style="247" customWidth="1"/>
    <col min="1285" max="1285" width="11.85546875" style="247" customWidth="1"/>
    <col min="1286" max="1286" width="11.7109375" style="247" customWidth="1"/>
    <col min="1287" max="1287" width="11.5703125" style="247" customWidth="1"/>
    <col min="1288" max="1288" width="9.85546875" style="247" customWidth="1"/>
    <col min="1289" max="1289" width="12.42578125" style="247" customWidth="1"/>
    <col min="1290" max="1290" width="13.28515625" style="247" customWidth="1"/>
    <col min="1291" max="1538" width="9.140625" style="247"/>
    <col min="1539" max="1540" width="12" style="247" customWidth="1"/>
    <col min="1541" max="1541" width="11.85546875" style="247" customWidth="1"/>
    <col min="1542" max="1542" width="11.7109375" style="247" customWidth="1"/>
    <col min="1543" max="1543" width="11.5703125" style="247" customWidth="1"/>
    <col min="1544" max="1544" width="9.85546875" style="247" customWidth="1"/>
    <col min="1545" max="1545" width="12.42578125" style="247" customWidth="1"/>
    <col min="1546" max="1546" width="13.28515625" style="247" customWidth="1"/>
    <col min="1547" max="1794" width="9.140625" style="247"/>
    <col min="1795" max="1796" width="12" style="247" customWidth="1"/>
    <col min="1797" max="1797" width="11.85546875" style="247" customWidth="1"/>
    <col min="1798" max="1798" width="11.7109375" style="247" customWidth="1"/>
    <col min="1799" max="1799" width="11.5703125" style="247" customWidth="1"/>
    <col min="1800" max="1800" width="9.85546875" style="247" customWidth="1"/>
    <col min="1801" max="1801" width="12.42578125" style="247" customWidth="1"/>
    <col min="1802" max="1802" width="13.28515625" style="247" customWidth="1"/>
    <col min="1803" max="2050" width="9.140625" style="247"/>
    <col min="2051" max="2052" width="12" style="247" customWidth="1"/>
    <col min="2053" max="2053" width="11.85546875" style="247" customWidth="1"/>
    <col min="2054" max="2054" width="11.7109375" style="247" customWidth="1"/>
    <col min="2055" max="2055" width="11.5703125" style="247" customWidth="1"/>
    <col min="2056" max="2056" width="9.85546875" style="247" customWidth="1"/>
    <col min="2057" max="2057" width="12.42578125" style="247" customWidth="1"/>
    <col min="2058" max="2058" width="13.28515625" style="247" customWidth="1"/>
    <col min="2059" max="2306" width="9.140625" style="247"/>
    <col min="2307" max="2308" width="12" style="247" customWidth="1"/>
    <col min="2309" max="2309" width="11.85546875" style="247" customWidth="1"/>
    <col min="2310" max="2310" width="11.7109375" style="247" customWidth="1"/>
    <col min="2311" max="2311" width="11.5703125" style="247" customWidth="1"/>
    <col min="2312" max="2312" width="9.85546875" style="247" customWidth="1"/>
    <col min="2313" max="2313" width="12.42578125" style="247" customWidth="1"/>
    <col min="2314" max="2314" width="13.28515625" style="247" customWidth="1"/>
    <col min="2315" max="2562" width="9.140625" style="247"/>
    <col min="2563" max="2564" width="12" style="247" customWidth="1"/>
    <col min="2565" max="2565" width="11.85546875" style="247" customWidth="1"/>
    <col min="2566" max="2566" width="11.7109375" style="247" customWidth="1"/>
    <col min="2567" max="2567" width="11.5703125" style="247" customWidth="1"/>
    <col min="2568" max="2568" width="9.85546875" style="247" customWidth="1"/>
    <col min="2569" max="2569" width="12.42578125" style="247" customWidth="1"/>
    <col min="2570" max="2570" width="13.28515625" style="247" customWidth="1"/>
    <col min="2571" max="2818" width="9.140625" style="247"/>
    <col min="2819" max="2820" width="12" style="247" customWidth="1"/>
    <col min="2821" max="2821" width="11.85546875" style="247" customWidth="1"/>
    <col min="2822" max="2822" width="11.7109375" style="247" customWidth="1"/>
    <col min="2823" max="2823" width="11.5703125" style="247" customWidth="1"/>
    <col min="2824" max="2824" width="9.85546875" style="247" customWidth="1"/>
    <col min="2825" max="2825" width="12.42578125" style="247" customWidth="1"/>
    <col min="2826" max="2826" width="13.28515625" style="247" customWidth="1"/>
    <col min="2827" max="3074" width="9.140625" style="247"/>
    <col min="3075" max="3076" width="12" style="247" customWidth="1"/>
    <col min="3077" max="3077" width="11.85546875" style="247" customWidth="1"/>
    <col min="3078" max="3078" width="11.7109375" style="247" customWidth="1"/>
    <col min="3079" max="3079" width="11.5703125" style="247" customWidth="1"/>
    <col min="3080" max="3080" width="9.85546875" style="247" customWidth="1"/>
    <col min="3081" max="3081" width="12.42578125" style="247" customWidth="1"/>
    <col min="3082" max="3082" width="13.28515625" style="247" customWidth="1"/>
    <col min="3083" max="3330" width="9.140625" style="247"/>
    <col min="3331" max="3332" width="12" style="247" customWidth="1"/>
    <col min="3333" max="3333" width="11.85546875" style="247" customWidth="1"/>
    <col min="3334" max="3334" width="11.7109375" style="247" customWidth="1"/>
    <col min="3335" max="3335" width="11.5703125" style="247" customWidth="1"/>
    <col min="3336" max="3336" width="9.85546875" style="247" customWidth="1"/>
    <col min="3337" max="3337" width="12.42578125" style="247" customWidth="1"/>
    <col min="3338" max="3338" width="13.28515625" style="247" customWidth="1"/>
    <col min="3339" max="3586" width="9.140625" style="247"/>
    <col min="3587" max="3588" width="12" style="247" customWidth="1"/>
    <col min="3589" max="3589" width="11.85546875" style="247" customWidth="1"/>
    <col min="3590" max="3590" width="11.7109375" style="247" customWidth="1"/>
    <col min="3591" max="3591" width="11.5703125" style="247" customWidth="1"/>
    <col min="3592" max="3592" width="9.85546875" style="247" customWidth="1"/>
    <col min="3593" max="3593" width="12.42578125" style="247" customWidth="1"/>
    <col min="3594" max="3594" width="13.28515625" style="247" customWidth="1"/>
    <col min="3595" max="3842" width="9.140625" style="247"/>
    <col min="3843" max="3844" width="12" style="247" customWidth="1"/>
    <col min="3845" max="3845" width="11.85546875" style="247" customWidth="1"/>
    <col min="3846" max="3846" width="11.7109375" style="247" customWidth="1"/>
    <col min="3847" max="3847" width="11.5703125" style="247" customWidth="1"/>
    <col min="3848" max="3848" width="9.85546875" style="247" customWidth="1"/>
    <col min="3849" max="3849" width="12.42578125" style="247" customWidth="1"/>
    <col min="3850" max="3850" width="13.28515625" style="247" customWidth="1"/>
    <col min="3851" max="4098" width="9.140625" style="247"/>
    <col min="4099" max="4100" width="12" style="247" customWidth="1"/>
    <col min="4101" max="4101" width="11.85546875" style="247" customWidth="1"/>
    <col min="4102" max="4102" width="11.7109375" style="247" customWidth="1"/>
    <col min="4103" max="4103" width="11.5703125" style="247" customWidth="1"/>
    <col min="4104" max="4104" width="9.85546875" style="247" customWidth="1"/>
    <col min="4105" max="4105" width="12.42578125" style="247" customWidth="1"/>
    <col min="4106" max="4106" width="13.28515625" style="247" customWidth="1"/>
    <col min="4107" max="4354" width="9.140625" style="247"/>
    <col min="4355" max="4356" width="12" style="247" customWidth="1"/>
    <col min="4357" max="4357" width="11.85546875" style="247" customWidth="1"/>
    <col min="4358" max="4358" width="11.7109375" style="247" customWidth="1"/>
    <col min="4359" max="4359" width="11.5703125" style="247" customWidth="1"/>
    <col min="4360" max="4360" width="9.85546875" style="247" customWidth="1"/>
    <col min="4361" max="4361" width="12.42578125" style="247" customWidth="1"/>
    <col min="4362" max="4362" width="13.28515625" style="247" customWidth="1"/>
    <col min="4363" max="4610" width="9.140625" style="247"/>
    <col min="4611" max="4612" width="12" style="247" customWidth="1"/>
    <col min="4613" max="4613" width="11.85546875" style="247" customWidth="1"/>
    <col min="4614" max="4614" width="11.7109375" style="247" customWidth="1"/>
    <col min="4615" max="4615" width="11.5703125" style="247" customWidth="1"/>
    <col min="4616" max="4616" width="9.85546875" style="247" customWidth="1"/>
    <col min="4617" max="4617" width="12.42578125" style="247" customWidth="1"/>
    <col min="4618" max="4618" width="13.28515625" style="247" customWidth="1"/>
    <col min="4619" max="4866" width="9.140625" style="247"/>
    <col min="4867" max="4868" width="12" style="247" customWidth="1"/>
    <col min="4869" max="4869" width="11.85546875" style="247" customWidth="1"/>
    <col min="4870" max="4870" width="11.7109375" style="247" customWidth="1"/>
    <col min="4871" max="4871" width="11.5703125" style="247" customWidth="1"/>
    <col min="4872" max="4872" width="9.85546875" style="247" customWidth="1"/>
    <col min="4873" max="4873" width="12.42578125" style="247" customWidth="1"/>
    <col min="4874" max="4874" width="13.28515625" style="247" customWidth="1"/>
    <col min="4875" max="5122" width="9.140625" style="247"/>
    <col min="5123" max="5124" width="12" style="247" customWidth="1"/>
    <col min="5125" max="5125" width="11.85546875" style="247" customWidth="1"/>
    <col min="5126" max="5126" width="11.7109375" style="247" customWidth="1"/>
    <col min="5127" max="5127" width="11.5703125" style="247" customWidth="1"/>
    <col min="5128" max="5128" width="9.85546875" style="247" customWidth="1"/>
    <col min="5129" max="5129" width="12.42578125" style="247" customWidth="1"/>
    <col min="5130" max="5130" width="13.28515625" style="247" customWidth="1"/>
    <col min="5131" max="5378" width="9.140625" style="247"/>
    <col min="5379" max="5380" width="12" style="247" customWidth="1"/>
    <col min="5381" max="5381" width="11.85546875" style="247" customWidth="1"/>
    <col min="5382" max="5382" width="11.7109375" style="247" customWidth="1"/>
    <col min="5383" max="5383" width="11.5703125" style="247" customWidth="1"/>
    <col min="5384" max="5384" width="9.85546875" style="247" customWidth="1"/>
    <col min="5385" max="5385" width="12.42578125" style="247" customWidth="1"/>
    <col min="5386" max="5386" width="13.28515625" style="247" customWidth="1"/>
    <col min="5387" max="5634" width="9.140625" style="247"/>
    <col min="5635" max="5636" width="12" style="247" customWidth="1"/>
    <col min="5637" max="5637" width="11.85546875" style="247" customWidth="1"/>
    <col min="5638" max="5638" width="11.7109375" style="247" customWidth="1"/>
    <col min="5639" max="5639" width="11.5703125" style="247" customWidth="1"/>
    <col min="5640" max="5640" width="9.85546875" style="247" customWidth="1"/>
    <col min="5641" max="5641" width="12.42578125" style="247" customWidth="1"/>
    <col min="5642" max="5642" width="13.28515625" style="247" customWidth="1"/>
    <col min="5643" max="5890" width="9.140625" style="247"/>
    <col min="5891" max="5892" width="12" style="247" customWidth="1"/>
    <col min="5893" max="5893" width="11.85546875" style="247" customWidth="1"/>
    <col min="5894" max="5894" width="11.7109375" style="247" customWidth="1"/>
    <col min="5895" max="5895" width="11.5703125" style="247" customWidth="1"/>
    <col min="5896" max="5896" width="9.85546875" style="247" customWidth="1"/>
    <col min="5897" max="5897" width="12.42578125" style="247" customWidth="1"/>
    <col min="5898" max="5898" width="13.28515625" style="247" customWidth="1"/>
    <col min="5899" max="6146" width="9.140625" style="247"/>
    <col min="6147" max="6148" width="12" style="247" customWidth="1"/>
    <col min="6149" max="6149" width="11.85546875" style="247" customWidth="1"/>
    <col min="6150" max="6150" width="11.7109375" style="247" customWidth="1"/>
    <col min="6151" max="6151" width="11.5703125" style="247" customWidth="1"/>
    <col min="6152" max="6152" width="9.85546875" style="247" customWidth="1"/>
    <col min="6153" max="6153" width="12.42578125" style="247" customWidth="1"/>
    <col min="6154" max="6154" width="13.28515625" style="247" customWidth="1"/>
    <col min="6155" max="6402" width="9.140625" style="247"/>
    <col min="6403" max="6404" width="12" style="247" customWidth="1"/>
    <col min="6405" max="6405" width="11.85546875" style="247" customWidth="1"/>
    <col min="6406" max="6406" width="11.7109375" style="247" customWidth="1"/>
    <col min="6407" max="6407" width="11.5703125" style="247" customWidth="1"/>
    <col min="6408" max="6408" width="9.85546875" style="247" customWidth="1"/>
    <col min="6409" max="6409" width="12.42578125" style="247" customWidth="1"/>
    <col min="6410" max="6410" width="13.28515625" style="247" customWidth="1"/>
    <col min="6411" max="6658" width="9.140625" style="247"/>
    <col min="6659" max="6660" width="12" style="247" customWidth="1"/>
    <col min="6661" max="6661" width="11.85546875" style="247" customWidth="1"/>
    <col min="6662" max="6662" width="11.7109375" style="247" customWidth="1"/>
    <col min="6663" max="6663" width="11.5703125" style="247" customWidth="1"/>
    <col min="6664" max="6664" width="9.85546875" style="247" customWidth="1"/>
    <col min="6665" max="6665" width="12.42578125" style="247" customWidth="1"/>
    <col min="6666" max="6666" width="13.28515625" style="247" customWidth="1"/>
    <col min="6667" max="6914" width="9.140625" style="247"/>
    <col min="6915" max="6916" width="12" style="247" customWidth="1"/>
    <col min="6917" max="6917" width="11.85546875" style="247" customWidth="1"/>
    <col min="6918" max="6918" width="11.7109375" style="247" customWidth="1"/>
    <col min="6919" max="6919" width="11.5703125" style="247" customWidth="1"/>
    <col min="6920" max="6920" width="9.85546875" style="247" customWidth="1"/>
    <col min="6921" max="6921" width="12.42578125" style="247" customWidth="1"/>
    <col min="6922" max="6922" width="13.28515625" style="247" customWidth="1"/>
    <col min="6923" max="7170" width="9.140625" style="247"/>
    <col min="7171" max="7172" width="12" style="247" customWidth="1"/>
    <col min="7173" max="7173" width="11.85546875" style="247" customWidth="1"/>
    <col min="7174" max="7174" width="11.7109375" style="247" customWidth="1"/>
    <col min="7175" max="7175" width="11.5703125" style="247" customWidth="1"/>
    <col min="7176" max="7176" width="9.85546875" style="247" customWidth="1"/>
    <col min="7177" max="7177" width="12.42578125" style="247" customWidth="1"/>
    <col min="7178" max="7178" width="13.28515625" style="247" customWidth="1"/>
    <col min="7179" max="7426" width="9.140625" style="247"/>
    <col min="7427" max="7428" width="12" style="247" customWidth="1"/>
    <col min="7429" max="7429" width="11.85546875" style="247" customWidth="1"/>
    <col min="7430" max="7430" width="11.7109375" style="247" customWidth="1"/>
    <col min="7431" max="7431" width="11.5703125" style="247" customWidth="1"/>
    <col min="7432" max="7432" width="9.85546875" style="247" customWidth="1"/>
    <col min="7433" max="7433" width="12.42578125" style="247" customWidth="1"/>
    <col min="7434" max="7434" width="13.28515625" style="247" customWidth="1"/>
    <col min="7435" max="7682" width="9.140625" style="247"/>
    <col min="7683" max="7684" width="12" style="247" customWidth="1"/>
    <col min="7685" max="7685" width="11.85546875" style="247" customWidth="1"/>
    <col min="7686" max="7686" width="11.7109375" style="247" customWidth="1"/>
    <col min="7687" max="7687" width="11.5703125" style="247" customWidth="1"/>
    <col min="7688" max="7688" width="9.85546875" style="247" customWidth="1"/>
    <col min="7689" max="7689" width="12.42578125" style="247" customWidth="1"/>
    <col min="7690" max="7690" width="13.28515625" style="247" customWidth="1"/>
    <col min="7691" max="7938" width="9.140625" style="247"/>
    <col min="7939" max="7940" width="12" style="247" customWidth="1"/>
    <col min="7941" max="7941" width="11.85546875" style="247" customWidth="1"/>
    <col min="7942" max="7942" width="11.7109375" style="247" customWidth="1"/>
    <col min="7943" max="7943" width="11.5703125" style="247" customWidth="1"/>
    <col min="7944" max="7944" width="9.85546875" style="247" customWidth="1"/>
    <col min="7945" max="7945" width="12.42578125" style="247" customWidth="1"/>
    <col min="7946" max="7946" width="13.28515625" style="247" customWidth="1"/>
    <col min="7947" max="8194" width="9.140625" style="247"/>
    <col min="8195" max="8196" width="12" style="247" customWidth="1"/>
    <col min="8197" max="8197" width="11.85546875" style="247" customWidth="1"/>
    <col min="8198" max="8198" width="11.7109375" style="247" customWidth="1"/>
    <col min="8199" max="8199" width="11.5703125" style="247" customWidth="1"/>
    <col min="8200" max="8200" width="9.85546875" style="247" customWidth="1"/>
    <col min="8201" max="8201" width="12.42578125" style="247" customWidth="1"/>
    <col min="8202" max="8202" width="13.28515625" style="247" customWidth="1"/>
    <col min="8203" max="8450" width="9.140625" style="247"/>
    <col min="8451" max="8452" width="12" style="247" customWidth="1"/>
    <col min="8453" max="8453" width="11.85546875" style="247" customWidth="1"/>
    <col min="8454" max="8454" width="11.7109375" style="247" customWidth="1"/>
    <col min="8455" max="8455" width="11.5703125" style="247" customWidth="1"/>
    <col min="8456" max="8456" width="9.85546875" style="247" customWidth="1"/>
    <col min="8457" max="8457" width="12.42578125" style="247" customWidth="1"/>
    <col min="8458" max="8458" width="13.28515625" style="247" customWidth="1"/>
    <col min="8459" max="8706" width="9.140625" style="247"/>
    <col min="8707" max="8708" width="12" style="247" customWidth="1"/>
    <col min="8709" max="8709" width="11.85546875" style="247" customWidth="1"/>
    <col min="8710" max="8710" width="11.7109375" style="247" customWidth="1"/>
    <col min="8711" max="8711" width="11.5703125" style="247" customWidth="1"/>
    <col min="8712" max="8712" width="9.85546875" style="247" customWidth="1"/>
    <col min="8713" max="8713" width="12.42578125" style="247" customWidth="1"/>
    <col min="8714" max="8714" width="13.28515625" style="247" customWidth="1"/>
    <col min="8715" max="8962" width="9.140625" style="247"/>
    <col min="8963" max="8964" width="12" style="247" customWidth="1"/>
    <col min="8965" max="8965" width="11.85546875" style="247" customWidth="1"/>
    <col min="8966" max="8966" width="11.7109375" style="247" customWidth="1"/>
    <col min="8967" max="8967" width="11.5703125" style="247" customWidth="1"/>
    <col min="8968" max="8968" width="9.85546875" style="247" customWidth="1"/>
    <col min="8969" max="8969" width="12.42578125" style="247" customWidth="1"/>
    <col min="8970" max="8970" width="13.28515625" style="247" customWidth="1"/>
    <col min="8971" max="9218" width="9.140625" style="247"/>
    <col min="9219" max="9220" width="12" style="247" customWidth="1"/>
    <col min="9221" max="9221" width="11.85546875" style="247" customWidth="1"/>
    <col min="9222" max="9222" width="11.7109375" style="247" customWidth="1"/>
    <col min="9223" max="9223" width="11.5703125" style="247" customWidth="1"/>
    <col min="9224" max="9224" width="9.85546875" style="247" customWidth="1"/>
    <col min="9225" max="9225" width="12.42578125" style="247" customWidth="1"/>
    <col min="9226" max="9226" width="13.28515625" style="247" customWidth="1"/>
    <col min="9227" max="9474" width="9.140625" style="247"/>
    <col min="9475" max="9476" width="12" style="247" customWidth="1"/>
    <col min="9477" max="9477" width="11.85546875" style="247" customWidth="1"/>
    <col min="9478" max="9478" width="11.7109375" style="247" customWidth="1"/>
    <col min="9479" max="9479" width="11.5703125" style="247" customWidth="1"/>
    <col min="9480" max="9480" width="9.85546875" style="247" customWidth="1"/>
    <col min="9481" max="9481" width="12.42578125" style="247" customWidth="1"/>
    <col min="9482" max="9482" width="13.28515625" style="247" customWidth="1"/>
    <col min="9483" max="9730" width="9.140625" style="247"/>
    <col min="9731" max="9732" width="12" style="247" customWidth="1"/>
    <col min="9733" max="9733" width="11.85546875" style="247" customWidth="1"/>
    <col min="9734" max="9734" width="11.7109375" style="247" customWidth="1"/>
    <col min="9735" max="9735" width="11.5703125" style="247" customWidth="1"/>
    <col min="9736" max="9736" width="9.85546875" style="247" customWidth="1"/>
    <col min="9737" max="9737" width="12.42578125" style="247" customWidth="1"/>
    <col min="9738" max="9738" width="13.28515625" style="247" customWidth="1"/>
    <col min="9739" max="9986" width="9.140625" style="247"/>
    <col min="9987" max="9988" width="12" style="247" customWidth="1"/>
    <col min="9989" max="9989" width="11.85546875" style="247" customWidth="1"/>
    <col min="9990" max="9990" width="11.7109375" style="247" customWidth="1"/>
    <col min="9991" max="9991" width="11.5703125" style="247" customWidth="1"/>
    <col min="9992" max="9992" width="9.85546875" style="247" customWidth="1"/>
    <col min="9993" max="9993" width="12.42578125" style="247" customWidth="1"/>
    <col min="9994" max="9994" width="13.28515625" style="247" customWidth="1"/>
    <col min="9995" max="10242" width="9.140625" style="247"/>
    <col min="10243" max="10244" width="12" style="247" customWidth="1"/>
    <col min="10245" max="10245" width="11.85546875" style="247" customWidth="1"/>
    <col min="10246" max="10246" width="11.7109375" style="247" customWidth="1"/>
    <col min="10247" max="10247" width="11.5703125" style="247" customWidth="1"/>
    <col min="10248" max="10248" width="9.85546875" style="247" customWidth="1"/>
    <col min="10249" max="10249" width="12.42578125" style="247" customWidth="1"/>
    <col min="10250" max="10250" width="13.28515625" style="247" customWidth="1"/>
    <col min="10251" max="10498" width="9.140625" style="247"/>
    <col min="10499" max="10500" width="12" style="247" customWidth="1"/>
    <col min="10501" max="10501" width="11.85546875" style="247" customWidth="1"/>
    <col min="10502" max="10502" width="11.7109375" style="247" customWidth="1"/>
    <col min="10503" max="10503" width="11.5703125" style="247" customWidth="1"/>
    <col min="10504" max="10504" width="9.85546875" style="247" customWidth="1"/>
    <col min="10505" max="10505" width="12.42578125" style="247" customWidth="1"/>
    <col min="10506" max="10506" width="13.28515625" style="247" customWidth="1"/>
    <col min="10507" max="10754" width="9.140625" style="247"/>
    <col min="10755" max="10756" width="12" style="247" customWidth="1"/>
    <col min="10757" max="10757" width="11.85546875" style="247" customWidth="1"/>
    <col min="10758" max="10758" width="11.7109375" style="247" customWidth="1"/>
    <col min="10759" max="10759" width="11.5703125" style="247" customWidth="1"/>
    <col min="10760" max="10760" width="9.85546875" style="247" customWidth="1"/>
    <col min="10761" max="10761" width="12.42578125" style="247" customWidth="1"/>
    <col min="10762" max="10762" width="13.28515625" style="247" customWidth="1"/>
    <col min="10763" max="11010" width="9.140625" style="247"/>
    <col min="11011" max="11012" width="12" style="247" customWidth="1"/>
    <col min="11013" max="11013" width="11.85546875" style="247" customWidth="1"/>
    <col min="11014" max="11014" width="11.7109375" style="247" customWidth="1"/>
    <col min="11015" max="11015" width="11.5703125" style="247" customWidth="1"/>
    <col min="11016" max="11016" width="9.85546875" style="247" customWidth="1"/>
    <col min="11017" max="11017" width="12.42578125" style="247" customWidth="1"/>
    <col min="11018" max="11018" width="13.28515625" style="247" customWidth="1"/>
    <col min="11019" max="11266" width="9.140625" style="247"/>
    <col min="11267" max="11268" width="12" style="247" customWidth="1"/>
    <col min="11269" max="11269" width="11.85546875" style="247" customWidth="1"/>
    <col min="11270" max="11270" width="11.7109375" style="247" customWidth="1"/>
    <col min="11271" max="11271" width="11.5703125" style="247" customWidth="1"/>
    <col min="11272" max="11272" width="9.85546875" style="247" customWidth="1"/>
    <col min="11273" max="11273" width="12.42578125" style="247" customWidth="1"/>
    <col min="11274" max="11274" width="13.28515625" style="247" customWidth="1"/>
    <col min="11275" max="11522" width="9.140625" style="247"/>
    <col min="11523" max="11524" width="12" style="247" customWidth="1"/>
    <col min="11525" max="11525" width="11.85546875" style="247" customWidth="1"/>
    <col min="11526" max="11526" width="11.7109375" style="247" customWidth="1"/>
    <col min="11527" max="11527" width="11.5703125" style="247" customWidth="1"/>
    <col min="11528" max="11528" width="9.85546875" style="247" customWidth="1"/>
    <col min="11529" max="11529" width="12.42578125" style="247" customWidth="1"/>
    <col min="11530" max="11530" width="13.28515625" style="247" customWidth="1"/>
    <col min="11531" max="11778" width="9.140625" style="247"/>
    <col min="11779" max="11780" width="12" style="247" customWidth="1"/>
    <col min="11781" max="11781" width="11.85546875" style="247" customWidth="1"/>
    <col min="11782" max="11782" width="11.7109375" style="247" customWidth="1"/>
    <col min="11783" max="11783" width="11.5703125" style="247" customWidth="1"/>
    <col min="11784" max="11784" width="9.85546875" style="247" customWidth="1"/>
    <col min="11785" max="11785" width="12.42578125" style="247" customWidth="1"/>
    <col min="11786" max="11786" width="13.28515625" style="247" customWidth="1"/>
    <col min="11787" max="12034" width="9.140625" style="247"/>
    <col min="12035" max="12036" width="12" style="247" customWidth="1"/>
    <col min="12037" max="12037" width="11.85546875" style="247" customWidth="1"/>
    <col min="12038" max="12038" width="11.7109375" style="247" customWidth="1"/>
    <col min="12039" max="12039" width="11.5703125" style="247" customWidth="1"/>
    <col min="12040" max="12040" width="9.85546875" style="247" customWidth="1"/>
    <col min="12041" max="12041" width="12.42578125" style="247" customWidth="1"/>
    <col min="12042" max="12042" width="13.28515625" style="247" customWidth="1"/>
    <col min="12043" max="12290" width="9.140625" style="247"/>
    <col min="12291" max="12292" width="12" style="247" customWidth="1"/>
    <col min="12293" max="12293" width="11.85546875" style="247" customWidth="1"/>
    <col min="12294" max="12294" width="11.7109375" style="247" customWidth="1"/>
    <col min="12295" max="12295" width="11.5703125" style="247" customWidth="1"/>
    <col min="12296" max="12296" width="9.85546875" style="247" customWidth="1"/>
    <col min="12297" max="12297" width="12.42578125" style="247" customWidth="1"/>
    <col min="12298" max="12298" width="13.28515625" style="247" customWidth="1"/>
    <col min="12299" max="12546" width="9.140625" style="247"/>
    <col min="12547" max="12548" width="12" style="247" customWidth="1"/>
    <col min="12549" max="12549" width="11.85546875" style="247" customWidth="1"/>
    <col min="12550" max="12550" width="11.7109375" style="247" customWidth="1"/>
    <col min="12551" max="12551" width="11.5703125" style="247" customWidth="1"/>
    <col min="12552" max="12552" width="9.85546875" style="247" customWidth="1"/>
    <col min="12553" max="12553" width="12.42578125" style="247" customWidth="1"/>
    <col min="12554" max="12554" width="13.28515625" style="247" customWidth="1"/>
    <col min="12555" max="12802" width="9.140625" style="247"/>
    <col min="12803" max="12804" width="12" style="247" customWidth="1"/>
    <col min="12805" max="12805" width="11.85546875" style="247" customWidth="1"/>
    <col min="12806" max="12806" width="11.7109375" style="247" customWidth="1"/>
    <col min="12807" max="12807" width="11.5703125" style="247" customWidth="1"/>
    <col min="12808" max="12808" width="9.85546875" style="247" customWidth="1"/>
    <col min="12809" max="12809" width="12.42578125" style="247" customWidth="1"/>
    <col min="12810" max="12810" width="13.28515625" style="247" customWidth="1"/>
    <col min="12811" max="13058" width="9.140625" style="247"/>
    <col min="13059" max="13060" width="12" style="247" customWidth="1"/>
    <col min="13061" max="13061" width="11.85546875" style="247" customWidth="1"/>
    <col min="13062" max="13062" width="11.7109375" style="247" customWidth="1"/>
    <col min="13063" max="13063" width="11.5703125" style="247" customWidth="1"/>
    <col min="13064" max="13064" width="9.85546875" style="247" customWidth="1"/>
    <col min="13065" max="13065" width="12.42578125" style="247" customWidth="1"/>
    <col min="13066" max="13066" width="13.28515625" style="247" customWidth="1"/>
    <col min="13067" max="13314" width="9.140625" style="247"/>
    <col min="13315" max="13316" width="12" style="247" customWidth="1"/>
    <col min="13317" max="13317" width="11.85546875" style="247" customWidth="1"/>
    <col min="13318" max="13318" width="11.7109375" style="247" customWidth="1"/>
    <col min="13319" max="13319" width="11.5703125" style="247" customWidth="1"/>
    <col min="13320" max="13320" width="9.85546875" style="247" customWidth="1"/>
    <col min="13321" max="13321" width="12.42578125" style="247" customWidth="1"/>
    <col min="13322" max="13322" width="13.28515625" style="247" customWidth="1"/>
    <col min="13323" max="13570" width="9.140625" style="247"/>
    <col min="13571" max="13572" width="12" style="247" customWidth="1"/>
    <col min="13573" max="13573" width="11.85546875" style="247" customWidth="1"/>
    <col min="13574" max="13574" width="11.7109375" style="247" customWidth="1"/>
    <col min="13575" max="13575" width="11.5703125" style="247" customWidth="1"/>
    <col min="13576" max="13576" width="9.85546875" style="247" customWidth="1"/>
    <col min="13577" max="13577" width="12.42578125" style="247" customWidth="1"/>
    <col min="13578" max="13578" width="13.28515625" style="247" customWidth="1"/>
    <col min="13579" max="13826" width="9.140625" style="247"/>
    <col min="13827" max="13828" width="12" style="247" customWidth="1"/>
    <col min="13829" max="13829" width="11.85546875" style="247" customWidth="1"/>
    <col min="13830" max="13830" width="11.7109375" style="247" customWidth="1"/>
    <col min="13831" max="13831" width="11.5703125" style="247" customWidth="1"/>
    <col min="13832" max="13832" width="9.85546875" style="247" customWidth="1"/>
    <col min="13833" max="13833" width="12.42578125" style="247" customWidth="1"/>
    <col min="13834" max="13834" width="13.28515625" style="247" customWidth="1"/>
    <col min="13835" max="14082" width="9.140625" style="247"/>
    <col min="14083" max="14084" width="12" style="247" customWidth="1"/>
    <col min="14085" max="14085" width="11.85546875" style="247" customWidth="1"/>
    <col min="14086" max="14086" width="11.7109375" style="247" customWidth="1"/>
    <col min="14087" max="14087" width="11.5703125" style="247" customWidth="1"/>
    <col min="14088" max="14088" width="9.85546875" style="247" customWidth="1"/>
    <col min="14089" max="14089" width="12.42578125" style="247" customWidth="1"/>
    <col min="14090" max="14090" width="13.28515625" style="247" customWidth="1"/>
    <col min="14091" max="14338" width="9.140625" style="247"/>
    <col min="14339" max="14340" width="12" style="247" customWidth="1"/>
    <col min="14341" max="14341" width="11.85546875" style="247" customWidth="1"/>
    <col min="14342" max="14342" width="11.7109375" style="247" customWidth="1"/>
    <col min="14343" max="14343" width="11.5703125" style="247" customWidth="1"/>
    <col min="14344" max="14344" width="9.85546875" style="247" customWidth="1"/>
    <col min="14345" max="14345" width="12.42578125" style="247" customWidth="1"/>
    <col min="14346" max="14346" width="13.28515625" style="247" customWidth="1"/>
    <col min="14347" max="14594" width="9.140625" style="247"/>
    <col min="14595" max="14596" width="12" style="247" customWidth="1"/>
    <col min="14597" max="14597" width="11.85546875" style="247" customWidth="1"/>
    <col min="14598" max="14598" width="11.7109375" style="247" customWidth="1"/>
    <col min="14599" max="14599" width="11.5703125" style="247" customWidth="1"/>
    <col min="14600" max="14600" width="9.85546875" style="247" customWidth="1"/>
    <col min="14601" max="14601" width="12.42578125" style="247" customWidth="1"/>
    <col min="14602" max="14602" width="13.28515625" style="247" customWidth="1"/>
    <col min="14603" max="14850" width="9.140625" style="247"/>
    <col min="14851" max="14852" width="12" style="247" customWidth="1"/>
    <col min="14853" max="14853" width="11.85546875" style="247" customWidth="1"/>
    <col min="14854" max="14854" width="11.7109375" style="247" customWidth="1"/>
    <col min="14855" max="14855" width="11.5703125" style="247" customWidth="1"/>
    <col min="14856" max="14856" width="9.85546875" style="247" customWidth="1"/>
    <col min="14857" max="14857" width="12.42578125" style="247" customWidth="1"/>
    <col min="14858" max="14858" width="13.28515625" style="247" customWidth="1"/>
    <col min="14859" max="15106" width="9.140625" style="247"/>
    <col min="15107" max="15108" width="12" style="247" customWidth="1"/>
    <col min="15109" max="15109" width="11.85546875" style="247" customWidth="1"/>
    <col min="15110" max="15110" width="11.7109375" style="247" customWidth="1"/>
    <col min="15111" max="15111" width="11.5703125" style="247" customWidth="1"/>
    <col min="15112" max="15112" width="9.85546875" style="247" customWidth="1"/>
    <col min="15113" max="15113" width="12.42578125" style="247" customWidth="1"/>
    <col min="15114" max="15114" width="13.28515625" style="247" customWidth="1"/>
    <col min="15115" max="15362" width="9.140625" style="247"/>
    <col min="15363" max="15364" width="12" style="247" customWidth="1"/>
    <col min="15365" max="15365" width="11.85546875" style="247" customWidth="1"/>
    <col min="15366" max="15366" width="11.7109375" style="247" customWidth="1"/>
    <col min="15367" max="15367" width="11.5703125" style="247" customWidth="1"/>
    <col min="15368" max="15368" width="9.85546875" style="247" customWidth="1"/>
    <col min="15369" max="15369" width="12.42578125" style="247" customWidth="1"/>
    <col min="15370" max="15370" width="13.28515625" style="247" customWidth="1"/>
    <col min="15371" max="15618" width="9.140625" style="247"/>
    <col min="15619" max="15620" width="12" style="247" customWidth="1"/>
    <col min="15621" max="15621" width="11.85546875" style="247" customWidth="1"/>
    <col min="15622" max="15622" width="11.7109375" style="247" customWidth="1"/>
    <col min="15623" max="15623" width="11.5703125" style="247" customWidth="1"/>
    <col min="15624" max="15624" width="9.85546875" style="247" customWidth="1"/>
    <col min="15625" max="15625" width="12.42578125" style="247" customWidth="1"/>
    <col min="15626" max="15626" width="13.28515625" style="247" customWidth="1"/>
    <col min="15627" max="15874" width="9.140625" style="247"/>
    <col min="15875" max="15876" width="12" style="247" customWidth="1"/>
    <col min="15877" max="15877" width="11.85546875" style="247" customWidth="1"/>
    <col min="15878" max="15878" width="11.7109375" style="247" customWidth="1"/>
    <col min="15879" max="15879" width="11.5703125" style="247" customWidth="1"/>
    <col min="15880" max="15880" width="9.85546875" style="247" customWidth="1"/>
    <col min="15881" max="15881" width="12.42578125" style="247" customWidth="1"/>
    <col min="15882" max="15882" width="13.28515625" style="247" customWidth="1"/>
    <col min="15883" max="16130" width="9.140625" style="247"/>
    <col min="16131" max="16132" width="12" style="247" customWidth="1"/>
    <col min="16133" max="16133" width="11.85546875" style="247" customWidth="1"/>
    <col min="16134" max="16134" width="11.7109375" style="247" customWidth="1"/>
    <col min="16135" max="16135" width="11.5703125" style="247" customWidth="1"/>
    <col min="16136" max="16136" width="9.85546875" style="247" customWidth="1"/>
    <col min="16137" max="16137" width="12.42578125" style="247" customWidth="1"/>
    <col min="16138" max="16138" width="13.28515625" style="247" customWidth="1"/>
    <col min="16139" max="16384" width="9.140625" style="247"/>
  </cols>
  <sheetData>
    <row r="1" spans="1:11" x14ac:dyDescent="0.2">
      <c r="I1" s="336" t="s">
        <v>709</v>
      </c>
      <c r="J1" s="336"/>
      <c r="K1" s="336"/>
    </row>
    <row r="3" spans="1:11" x14ac:dyDescent="0.2">
      <c r="A3" s="728"/>
      <c r="B3" s="728"/>
      <c r="C3" s="728"/>
      <c r="D3" s="728"/>
      <c r="E3" s="728"/>
      <c r="F3" s="728"/>
      <c r="G3" s="728"/>
      <c r="H3" s="728"/>
      <c r="I3" s="728"/>
      <c r="J3" s="728"/>
      <c r="K3" s="728"/>
    </row>
    <row r="4" spans="1:11" x14ac:dyDescent="0.2">
      <c r="A4" s="728" t="s">
        <v>924</v>
      </c>
      <c r="B4" s="728"/>
      <c r="C4" s="728"/>
      <c r="D4" s="728"/>
      <c r="E4" s="728"/>
      <c r="F4" s="728"/>
      <c r="G4" s="728"/>
      <c r="H4" s="728"/>
      <c r="I4" s="728"/>
      <c r="J4" s="728"/>
      <c r="K4" s="728"/>
    </row>
    <row r="5" spans="1:11" x14ac:dyDescent="0.2">
      <c r="A5" s="728"/>
      <c r="B5" s="728"/>
      <c r="C5" s="728"/>
      <c r="D5" s="728"/>
      <c r="E5" s="728"/>
      <c r="F5" s="728"/>
      <c r="G5" s="728"/>
      <c r="H5" s="728"/>
      <c r="I5" s="728"/>
      <c r="J5" s="728"/>
      <c r="K5" s="728"/>
    </row>
    <row r="6" spans="1:11" x14ac:dyDescent="0.2">
      <c r="A6" s="328"/>
      <c r="B6" s="328"/>
      <c r="C6" s="328"/>
      <c r="D6" s="328"/>
      <c r="E6" s="328"/>
      <c r="F6" s="328"/>
      <c r="G6" s="328"/>
      <c r="H6" s="328"/>
      <c r="I6" s="328"/>
      <c r="J6" s="328"/>
      <c r="K6" s="328"/>
    </row>
    <row r="7" spans="1:11" x14ac:dyDescent="0.2">
      <c r="A7" s="725" t="s">
        <v>710</v>
      </c>
      <c r="B7" s="725"/>
      <c r="C7" s="725"/>
      <c r="D7" s="725"/>
      <c r="E7" s="725"/>
      <c r="F7" s="725"/>
      <c r="G7" s="725"/>
      <c r="H7" s="725"/>
      <c r="I7" s="725"/>
      <c r="J7" s="725"/>
      <c r="K7" s="725"/>
    </row>
    <row r="8" spans="1:11" x14ac:dyDescent="0.2">
      <c r="A8" s="725" t="s">
        <v>711</v>
      </c>
      <c r="B8" s="725"/>
      <c r="C8" s="725"/>
      <c r="D8" s="725"/>
      <c r="E8" s="725"/>
      <c r="F8" s="725"/>
      <c r="G8" s="725"/>
      <c r="H8" s="725"/>
      <c r="I8" s="725"/>
      <c r="J8" s="725"/>
      <c r="K8" s="725"/>
    </row>
    <row r="9" spans="1:11" x14ac:dyDescent="0.2">
      <c r="A9" s="328"/>
      <c r="B9" s="328"/>
      <c r="C9" s="328"/>
      <c r="D9" s="328"/>
      <c r="E9" s="328"/>
      <c r="F9" s="328"/>
      <c r="G9" s="328"/>
      <c r="H9" s="328"/>
      <c r="J9" s="329" t="s">
        <v>417</v>
      </c>
      <c r="K9" s="328"/>
    </row>
    <row r="10" spans="1:11" x14ac:dyDescent="0.2">
      <c r="A10" s="730" t="s">
        <v>712</v>
      </c>
      <c r="B10" s="731"/>
      <c r="C10" s="732"/>
      <c r="D10" s="552">
        <v>2012</v>
      </c>
      <c r="E10" s="552">
        <v>2013</v>
      </c>
      <c r="F10" s="552">
        <v>2014</v>
      </c>
      <c r="G10" s="552">
        <v>2015</v>
      </c>
      <c r="H10" s="552">
        <v>2016</v>
      </c>
      <c r="I10" s="552">
        <v>2017</v>
      </c>
      <c r="J10" s="330" t="s">
        <v>68</v>
      </c>
      <c r="K10" s="328"/>
    </row>
    <row r="11" spans="1:11" x14ac:dyDescent="0.2">
      <c r="A11" s="726" t="s">
        <v>713</v>
      </c>
      <c r="B11" s="726"/>
      <c r="C11" s="726"/>
      <c r="D11" s="331"/>
      <c r="E11" s="332"/>
      <c r="F11" s="332"/>
      <c r="G11" s="332"/>
      <c r="H11" s="332"/>
      <c r="I11" s="332"/>
      <c r="J11" s="331">
        <f>SUM(D11:I11)</f>
        <v>0</v>
      </c>
      <c r="K11" s="328"/>
    </row>
    <row r="12" spans="1:11" x14ac:dyDescent="0.2">
      <c r="A12" s="733" t="s">
        <v>714</v>
      </c>
      <c r="B12" s="726"/>
      <c r="C12" s="726"/>
      <c r="D12" s="331"/>
      <c r="E12" s="332"/>
      <c r="F12" s="332"/>
      <c r="G12" s="332"/>
      <c r="H12" s="332"/>
      <c r="I12" s="332"/>
      <c r="J12" s="331">
        <f t="shared" ref="J12:J18" si="0">SUM(D12:I12)</f>
        <v>0</v>
      </c>
      <c r="K12" s="328"/>
    </row>
    <row r="13" spans="1:11" x14ac:dyDescent="0.2">
      <c r="A13" s="726" t="s">
        <v>715</v>
      </c>
      <c r="B13" s="726"/>
      <c r="C13" s="726"/>
      <c r="D13" s="331">
        <v>40177</v>
      </c>
      <c r="E13" s="332"/>
      <c r="F13" s="332"/>
      <c r="G13" s="332"/>
      <c r="H13" s="332"/>
      <c r="I13" s="332"/>
      <c r="J13" s="331">
        <f t="shared" si="0"/>
        <v>40177</v>
      </c>
      <c r="K13" s="328"/>
    </row>
    <row r="14" spans="1:11" x14ac:dyDescent="0.2">
      <c r="A14" s="729" t="s">
        <v>716</v>
      </c>
      <c r="B14" s="729"/>
      <c r="C14" s="729"/>
      <c r="D14" s="331"/>
      <c r="E14" s="332"/>
      <c r="F14" s="332"/>
      <c r="G14" s="332"/>
      <c r="H14" s="332"/>
      <c r="I14" s="332"/>
      <c r="J14" s="331">
        <f t="shared" si="0"/>
        <v>0</v>
      </c>
      <c r="K14" s="328"/>
    </row>
    <row r="15" spans="1:11" x14ac:dyDescent="0.2">
      <c r="A15" s="729" t="s">
        <v>717</v>
      </c>
      <c r="B15" s="729"/>
      <c r="C15" s="729"/>
      <c r="D15" s="331">
        <v>50487</v>
      </c>
      <c r="E15" s="332"/>
      <c r="F15" s="332"/>
      <c r="G15" s="332"/>
      <c r="H15" s="332"/>
      <c r="I15" s="332"/>
      <c r="J15" s="331">
        <f t="shared" si="0"/>
        <v>50487</v>
      </c>
      <c r="K15" s="328"/>
    </row>
    <row r="16" spans="1:11" x14ac:dyDescent="0.2">
      <c r="A16" s="729" t="s">
        <v>718</v>
      </c>
      <c r="B16" s="729"/>
      <c r="C16" s="729"/>
      <c r="D16" s="331"/>
      <c r="E16" s="332"/>
      <c r="F16" s="332"/>
      <c r="G16" s="332"/>
      <c r="H16" s="332"/>
      <c r="I16" s="332"/>
      <c r="J16" s="331">
        <f t="shared" si="0"/>
        <v>0</v>
      </c>
      <c r="K16" s="328"/>
    </row>
    <row r="17" spans="1:11" x14ac:dyDescent="0.2">
      <c r="A17" s="726"/>
      <c r="B17" s="726"/>
      <c r="C17" s="726"/>
      <c r="D17" s="331"/>
      <c r="E17" s="332"/>
      <c r="F17" s="332"/>
      <c r="G17" s="332"/>
      <c r="H17" s="332"/>
      <c r="I17" s="332"/>
      <c r="J17" s="331">
        <f t="shared" si="0"/>
        <v>0</v>
      </c>
      <c r="K17" s="328"/>
    </row>
    <row r="18" spans="1:11" x14ac:dyDescent="0.2">
      <c r="A18" s="333" t="s">
        <v>719</v>
      </c>
      <c r="B18" s="332"/>
      <c r="C18" s="332"/>
      <c r="D18" s="334">
        <f>SUM(D11:D17)</f>
        <v>90664</v>
      </c>
      <c r="E18" s="333"/>
      <c r="F18" s="333"/>
      <c r="G18" s="333"/>
      <c r="H18" s="333"/>
      <c r="I18" s="333"/>
      <c r="J18" s="334">
        <f t="shared" si="0"/>
        <v>90664</v>
      </c>
      <c r="K18" s="328"/>
    </row>
    <row r="19" spans="1:11" x14ac:dyDescent="0.2">
      <c r="A19" s="328"/>
      <c r="B19" s="328"/>
      <c r="C19" s="328"/>
      <c r="D19" s="328"/>
      <c r="E19" s="328"/>
      <c r="F19" s="328"/>
      <c r="G19" s="328"/>
      <c r="H19" s="328"/>
      <c r="I19" s="328"/>
      <c r="J19" s="328"/>
      <c r="K19" s="328"/>
    </row>
    <row r="20" spans="1:11" x14ac:dyDescent="0.2">
      <c r="A20" s="328"/>
      <c r="B20" s="328"/>
      <c r="C20" s="328"/>
      <c r="D20" s="328"/>
      <c r="E20" s="328"/>
      <c r="F20" s="328"/>
      <c r="G20" s="328"/>
      <c r="H20" s="328"/>
      <c r="I20" s="328"/>
      <c r="J20" s="328"/>
      <c r="K20" s="328"/>
    </row>
    <row r="21" spans="1:11" x14ac:dyDescent="0.2">
      <c r="A21" s="730" t="s">
        <v>720</v>
      </c>
      <c r="B21" s="731"/>
      <c r="C21" s="732"/>
      <c r="D21" s="552">
        <v>2012</v>
      </c>
      <c r="E21" s="552">
        <v>2013</v>
      </c>
      <c r="F21" s="552">
        <v>2014</v>
      </c>
      <c r="G21" s="552">
        <v>2015</v>
      </c>
      <c r="H21" s="552">
        <v>2016</v>
      </c>
      <c r="I21" s="552">
        <v>2017</v>
      </c>
      <c r="J21" s="330" t="s">
        <v>68</v>
      </c>
      <c r="K21" s="328"/>
    </row>
    <row r="22" spans="1:11" x14ac:dyDescent="0.2">
      <c r="A22" s="726" t="s">
        <v>721</v>
      </c>
      <c r="B22" s="726"/>
      <c r="C22" s="726"/>
      <c r="D22" s="331">
        <v>70741</v>
      </c>
      <c r="E22" s="332"/>
      <c r="F22" s="332"/>
      <c r="G22" s="332"/>
      <c r="H22" s="332"/>
      <c r="I22" s="332"/>
      <c r="J22" s="331">
        <f>SUM(D22:I22)</f>
        <v>70741</v>
      </c>
      <c r="K22" s="328"/>
    </row>
    <row r="23" spans="1:11" x14ac:dyDescent="0.2">
      <c r="A23" s="726" t="s">
        <v>722</v>
      </c>
      <c r="B23" s="726"/>
      <c r="C23" s="726"/>
      <c r="D23" s="331">
        <v>625</v>
      </c>
      <c r="E23" s="332"/>
      <c r="F23" s="332"/>
      <c r="G23" s="332"/>
      <c r="H23" s="332"/>
      <c r="I23" s="332"/>
      <c r="J23" s="331">
        <f>SUM(D23:I23)</f>
        <v>625</v>
      </c>
      <c r="K23" s="328"/>
    </row>
    <row r="24" spans="1:11" x14ac:dyDescent="0.2">
      <c r="A24" s="729" t="s">
        <v>723</v>
      </c>
      <c r="B24" s="729"/>
      <c r="C24" s="729"/>
      <c r="D24" s="331">
        <v>2500</v>
      </c>
      <c r="E24" s="332"/>
      <c r="F24" s="332"/>
      <c r="G24" s="332"/>
      <c r="H24" s="332"/>
      <c r="I24" s="332"/>
      <c r="J24" s="331">
        <f>SUM(D24:I24)</f>
        <v>2500</v>
      </c>
      <c r="K24" s="328"/>
    </row>
    <row r="25" spans="1:11" x14ac:dyDescent="0.2">
      <c r="A25" s="726"/>
      <c r="B25" s="726"/>
      <c r="C25" s="726"/>
      <c r="D25" s="331"/>
      <c r="E25" s="332"/>
      <c r="F25" s="332"/>
      <c r="G25" s="332"/>
      <c r="H25" s="332"/>
      <c r="I25" s="332"/>
      <c r="J25" s="331">
        <f>SUM(D25:I25)</f>
        <v>0</v>
      </c>
      <c r="K25" s="328"/>
    </row>
    <row r="26" spans="1:11" x14ac:dyDescent="0.2">
      <c r="A26" s="727" t="s">
        <v>724</v>
      </c>
      <c r="B26" s="726"/>
      <c r="C26" s="726"/>
      <c r="D26" s="334">
        <f>SUM(D22:D25)</f>
        <v>73866</v>
      </c>
      <c r="E26" s="333"/>
      <c r="F26" s="333"/>
      <c r="G26" s="333"/>
      <c r="H26" s="333"/>
      <c r="I26" s="335"/>
      <c r="J26" s="334">
        <f>SUM(D26:I26)</f>
        <v>73866</v>
      </c>
      <c r="K26" s="328"/>
    </row>
    <row r="32" spans="1:11" x14ac:dyDescent="0.2">
      <c r="I32" s="336" t="s">
        <v>725</v>
      </c>
      <c r="J32" s="336"/>
      <c r="K32" s="336"/>
    </row>
    <row r="34" spans="1:11" x14ac:dyDescent="0.2">
      <c r="A34" s="328"/>
      <c r="B34" s="328"/>
      <c r="C34" s="328"/>
      <c r="D34" s="328"/>
      <c r="E34" s="328"/>
      <c r="F34" s="328"/>
      <c r="G34" s="328"/>
      <c r="H34" s="328"/>
      <c r="I34" s="328"/>
      <c r="J34" s="328"/>
      <c r="K34" s="328"/>
    </row>
    <row r="35" spans="1:11" x14ac:dyDescent="0.2">
      <c r="A35" s="725" t="s">
        <v>726</v>
      </c>
      <c r="B35" s="725"/>
      <c r="C35" s="725"/>
      <c r="D35" s="725"/>
      <c r="E35" s="725"/>
      <c r="F35" s="725"/>
      <c r="G35" s="725"/>
      <c r="H35" s="725"/>
      <c r="I35" s="725"/>
      <c r="J35" s="725"/>
      <c r="K35" s="725"/>
    </row>
    <row r="36" spans="1:11" x14ac:dyDescent="0.2">
      <c r="A36" s="725" t="s">
        <v>727</v>
      </c>
      <c r="B36" s="725"/>
      <c r="C36" s="725"/>
      <c r="D36" s="725"/>
      <c r="E36" s="725"/>
      <c r="F36" s="725"/>
      <c r="G36" s="725"/>
      <c r="H36" s="725"/>
      <c r="I36" s="725"/>
      <c r="J36" s="725"/>
      <c r="K36" s="725"/>
    </row>
    <row r="37" spans="1:11" x14ac:dyDescent="0.2">
      <c r="A37" s="328"/>
      <c r="B37" s="328"/>
      <c r="C37" s="328"/>
      <c r="D37" s="328"/>
      <c r="E37" s="328"/>
      <c r="F37" s="328"/>
      <c r="G37" s="328"/>
      <c r="H37" s="328"/>
      <c r="J37" s="329" t="s">
        <v>417</v>
      </c>
      <c r="K37" s="328"/>
    </row>
    <row r="38" spans="1:11" x14ac:dyDescent="0.2">
      <c r="A38" s="730" t="s">
        <v>712</v>
      </c>
      <c r="B38" s="731"/>
      <c r="C38" s="732"/>
      <c r="D38" s="552">
        <v>2012</v>
      </c>
      <c r="E38" s="552">
        <v>2013</v>
      </c>
      <c r="F38" s="552">
        <v>2014</v>
      </c>
      <c r="G38" s="552">
        <v>2015</v>
      </c>
      <c r="H38" s="552">
        <v>2016</v>
      </c>
      <c r="I38" s="552">
        <v>2017</v>
      </c>
      <c r="J38" s="330" t="s">
        <v>68</v>
      </c>
      <c r="K38" s="328"/>
    </row>
    <row r="39" spans="1:11" x14ac:dyDescent="0.2">
      <c r="A39" s="726" t="s">
        <v>713</v>
      </c>
      <c r="B39" s="726"/>
      <c r="C39" s="726"/>
      <c r="D39" s="331"/>
      <c r="E39" s="332"/>
      <c r="F39" s="332"/>
      <c r="G39" s="332"/>
      <c r="H39" s="332"/>
      <c r="I39" s="332"/>
      <c r="J39" s="331">
        <f>SUM(D39:I39)</f>
        <v>0</v>
      </c>
      <c r="K39" s="328"/>
    </row>
    <row r="40" spans="1:11" x14ac:dyDescent="0.2">
      <c r="A40" s="733" t="s">
        <v>714</v>
      </c>
      <c r="B40" s="726"/>
      <c r="C40" s="726"/>
      <c r="D40" s="331"/>
      <c r="E40" s="332"/>
      <c r="F40" s="332"/>
      <c r="G40" s="332"/>
      <c r="H40" s="332"/>
      <c r="I40" s="332"/>
      <c r="J40" s="331">
        <f t="shared" ref="J40:J46" si="1">SUM(D40:I40)</f>
        <v>0</v>
      </c>
      <c r="K40" s="328"/>
    </row>
    <row r="41" spans="1:11" x14ac:dyDescent="0.2">
      <c r="A41" s="726" t="s">
        <v>715</v>
      </c>
      <c r="B41" s="726"/>
      <c r="C41" s="726"/>
      <c r="D41" s="331">
        <v>12957</v>
      </c>
      <c r="E41" s="332"/>
      <c r="F41" s="332"/>
      <c r="G41" s="332"/>
      <c r="H41" s="332"/>
      <c r="I41" s="332"/>
      <c r="J41" s="331">
        <f t="shared" si="1"/>
        <v>12957</v>
      </c>
      <c r="K41" s="328"/>
    </row>
    <row r="42" spans="1:11" x14ac:dyDescent="0.2">
      <c r="A42" s="729" t="s">
        <v>716</v>
      </c>
      <c r="B42" s="729"/>
      <c r="C42" s="729"/>
      <c r="D42" s="331"/>
      <c r="E42" s="332"/>
      <c r="F42" s="332"/>
      <c r="G42" s="332"/>
      <c r="H42" s="332"/>
      <c r="I42" s="332"/>
      <c r="J42" s="331">
        <f t="shared" si="1"/>
        <v>0</v>
      </c>
      <c r="K42" s="328"/>
    </row>
    <row r="43" spans="1:11" x14ac:dyDescent="0.2">
      <c r="A43" s="729" t="s">
        <v>717</v>
      </c>
      <c r="B43" s="729"/>
      <c r="C43" s="729"/>
      <c r="D43" s="331"/>
      <c r="E43" s="332"/>
      <c r="F43" s="332"/>
      <c r="G43" s="332"/>
      <c r="H43" s="332"/>
      <c r="I43" s="332"/>
      <c r="J43" s="331">
        <f t="shared" si="1"/>
        <v>0</v>
      </c>
      <c r="K43" s="328"/>
    </row>
    <row r="44" spans="1:11" x14ac:dyDescent="0.2">
      <c r="A44" s="729" t="s">
        <v>718</v>
      </c>
      <c r="B44" s="729"/>
      <c r="C44" s="729"/>
      <c r="D44" s="331"/>
      <c r="E44" s="332"/>
      <c r="F44" s="332"/>
      <c r="G44" s="332"/>
      <c r="H44" s="332"/>
      <c r="I44" s="332"/>
      <c r="J44" s="331">
        <f t="shared" si="1"/>
        <v>0</v>
      </c>
      <c r="K44" s="328"/>
    </row>
    <row r="45" spans="1:11" x14ac:dyDescent="0.2">
      <c r="A45" s="726"/>
      <c r="B45" s="726"/>
      <c r="C45" s="726"/>
      <c r="D45" s="331"/>
      <c r="E45" s="332"/>
      <c r="F45" s="332"/>
      <c r="G45" s="332"/>
      <c r="H45" s="332"/>
      <c r="I45" s="332"/>
      <c r="J45" s="331">
        <f t="shared" si="1"/>
        <v>0</v>
      </c>
      <c r="K45" s="328"/>
    </row>
    <row r="46" spans="1:11" x14ac:dyDescent="0.2">
      <c r="A46" s="333" t="s">
        <v>719</v>
      </c>
      <c r="B46" s="332"/>
      <c r="C46" s="332"/>
      <c r="D46" s="334">
        <f>SUM(D39:D45)</f>
        <v>12957</v>
      </c>
      <c r="E46" s="333"/>
      <c r="F46" s="333"/>
      <c r="G46" s="333"/>
      <c r="H46" s="333"/>
      <c r="I46" s="333"/>
      <c r="J46" s="334">
        <f t="shared" si="1"/>
        <v>12957</v>
      </c>
      <c r="K46" s="328"/>
    </row>
    <row r="47" spans="1:11" x14ac:dyDescent="0.2">
      <c r="A47" s="328"/>
      <c r="B47" s="328"/>
      <c r="C47" s="328"/>
      <c r="D47" s="328"/>
      <c r="E47" s="328"/>
      <c r="F47" s="328"/>
      <c r="G47" s="328"/>
      <c r="H47" s="328"/>
      <c r="I47" s="328"/>
      <c r="J47" s="328"/>
      <c r="K47" s="328"/>
    </row>
    <row r="48" spans="1:11" x14ac:dyDescent="0.2">
      <c r="A48" s="328"/>
      <c r="B48" s="328"/>
      <c r="C48" s="328"/>
      <c r="D48" s="328"/>
      <c r="E48" s="328"/>
      <c r="F48" s="328"/>
      <c r="G48" s="328"/>
      <c r="H48" s="328"/>
      <c r="I48" s="328"/>
      <c r="J48" s="328"/>
      <c r="K48" s="328"/>
    </row>
    <row r="49" spans="1:11" x14ac:dyDescent="0.2">
      <c r="A49" s="730" t="s">
        <v>720</v>
      </c>
      <c r="B49" s="731"/>
      <c r="C49" s="732"/>
      <c r="D49" s="552">
        <v>2012</v>
      </c>
      <c r="E49" s="552">
        <v>2013</v>
      </c>
      <c r="F49" s="552">
        <v>2014</v>
      </c>
      <c r="G49" s="552">
        <v>2015</v>
      </c>
      <c r="H49" s="552">
        <v>2016</v>
      </c>
      <c r="I49" s="552">
        <v>2017</v>
      </c>
      <c r="J49" s="330" t="s">
        <v>68</v>
      </c>
      <c r="K49" s="328"/>
    </row>
    <row r="50" spans="1:11" x14ac:dyDescent="0.2">
      <c r="A50" s="726"/>
      <c r="B50" s="726"/>
      <c r="C50" s="726"/>
      <c r="D50" s="331"/>
      <c r="E50" s="332"/>
      <c r="F50" s="332"/>
      <c r="G50" s="332"/>
      <c r="H50" s="332"/>
      <c r="I50" s="332"/>
      <c r="J50" s="332"/>
      <c r="K50" s="328"/>
    </row>
    <row r="51" spans="1:11" x14ac:dyDescent="0.2">
      <c r="A51" s="726"/>
      <c r="B51" s="726"/>
      <c r="C51" s="726"/>
      <c r="D51" s="331"/>
      <c r="E51" s="332"/>
      <c r="F51" s="332"/>
      <c r="G51" s="332"/>
      <c r="H51" s="332"/>
      <c r="I51" s="332"/>
      <c r="J51" s="332"/>
      <c r="K51" s="328"/>
    </row>
    <row r="52" spans="1:11" x14ac:dyDescent="0.2">
      <c r="A52" s="729"/>
      <c r="B52" s="729"/>
      <c r="C52" s="729"/>
      <c r="D52" s="331"/>
      <c r="E52" s="332"/>
      <c r="F52" s="332"/>
      <c r="G52" s="332"/>
      <c r="H52" s="332"/>
      <c r="I52" s="332"/>
      <c r="J52" s="332"/>
      <c r="K52" s="328"/>
    </row>
    <row r="53" spans="1:11" x14ac:dyDescent="0.2">
      <c r="A53" s="726"/>
      <c r="B53" s="726"/>
      <c r="C53" s="726"/>
      <c r="D53" s="331"/>
      <c r="E53" s="332"/>
      <c r="F53" s="332"/>
      <c r="G53" s="332"/>
      <c r="H53" s="332"/>
      <c r="I53" s="332"/>
      <c r="J53" s="332"/>
      <c r="K53" s="328"/>
    </row>
    <row r="54" spans="1:11" x14ac:dyDescent="0.2">
      <c r="A54" s="727" t="s">
        <v>724</v>
      </c>
      <c r="B54" s="726"/>
      <c r="C54" s="726"/>
      <c r="D54" s="334"/>
      <c r="E54" s="333"/>
      <c r="F54" s="333"/>
      <c r="G54" s="333"/>
      <c r="H54" s="333"/>
      <c r="I54" s="335"/>
      <c r="J54" s="334">
        <f>SUM(D54:I54)</f>
        <v>0</v>
      </c>
      <c r="K54" s="328"/>
    </row>
    <row r="62" spans="1:11" x14ac:dyDescent="0.2">
      <c r="I62" s="336" t="s">
        <v>728</v>
      </c>
      <c r="J62" s="336"/>
      <c r="K62" s="336"/>
    </row>
    <row r="64" spans="1:11" x14ac:dyDescent="0.2">
      <c r="A64" s="728"/>
      <c r="B64" s="728"/>
      <c r="C64" s="728"/>
      <c r="D64" s="728"/>
      <c r="E64" s="728"/>
      <c r="F64" s="728"/>
      <c r="G64" s="728"/>
      <c r="H64" s="728"/>
      <c r="I64" s="728"/>
      <c r="J64" s="728"/>
      <c r="K64" s="728"/>
    </row>
    <row r="65" spans="1:11" x14ac:dyDescent="0.2">
      <c r="A65" s="728"/>
      <c r="B65" s="728"/>
      <c r="C65" s="728"/>
      <c r="D65" s="728"/>
      <c r="E65" s="728"/>
      <c r="F65" s="728"/>
      <c r="G65" s="728"/>
      <c r="H65" s="728"/>
      <c r="I65" s="728"/>
      <c r="J65" s="728"/>
      <c r="K65" s="728"/>
    </row>
    <row r="66" spans="1:11" x14ac:dyDescent="0.2">
      <c r="A66" s="728"/>
      <c r="B66" s="728"/>
      <c r="C66" s="728"/>
      <c r="D66" s="728"/>
      <c r="E66" s="728"/>
      <c r="F66" s="728"/>
      <c r="G66" s="728"/>
      <c r="H66" s="728"/>
      <c r="I66" s="728"/>
      <c r="J66" s="728"/>
      <c r="K66" s="728"/>
    </row>
    <row r="67" spans="1:11" x14ac:dyDescent="0.2">
      <c r="A67" s="328"/>
      <c r="B67" s="328"/>
      <c r="C67" s="328"/>
      <c r="D67" s="328"/>
      <c r="E67" s="328"/>
      <c r="F67" s="328"/>
      <c r="G67" s="328"/>
      <c r="H67" s="328"/>
      <c r="I67" s="328"/>
      <c r="J67" s="328"/>
      <c r="K67" s="328"/>
    </row>
    <row r="68" spans="1:11" x14ac:dyDescent="0.2">
      <c r="A68" s="734" t="s">
        <v>729</v>
      </c>
      <c r="B68" s="734"/>
      <c r="C68" s="734"/>
      <c r="D68" s="734"/>
      <c r="E68" s="734"/>
      <c r="F68" s="734"/>
      <c r="G68" s="734"/>
      <c r="H68" s="734"/>
      <c r="I68" s="734"/>
      <c r="J68" s="734"/>
      <c r="K68" s="734"/>
    </row>
    <row r="69" spans="1:11" x14ac:dyDescent="0.2">
      <c r="A69" s="725" t="s">
        <v>730</v>
      </c>
      <c r="B69" s="725"/>
      <c r="C69" s="725"/>
      <c r="D69" s="725"/>
      <c r="E69" s="725"/>
      <c r="F69" s="725"/>
      <c r="G69" s="725"/>
      <c r="H69" s="725"/>
      <c r="I69" s="725"/>
      <c r="J69" s="725"/>
      <c r="K69" s="725"/>
    </row>
    <row r="70" spans="1:11" x14ac:dyDescent="0.2">
      <c r="A70" s="328"/>
      <c r="B70" s="328"/>
      <c r="C70" s="328"/>
      <c r="D70" s="328"/>
      <c r="E70" s="328"/>
      <c r="F70" s="328"/>
      <c r="G70" s="328"/>
      <c r="H70" s="328"/>
      <c r="J70" s="329" t="s">
        <v>417</v>
      </c>
      <c r="K70" s="328"/>
    </row>
    <row r="71" spans="1:11" x14ac:dyDescent="0.2">
      <c r="A71" s="730" t="s">
        <v>712</v>
      </c>
      <c r="B71" s="731"/>
      <c r="C71" s="732"/>
      <c r="D71" s="552">
        <v>2012</v>
      </c>
      <c r="E71" s="552">
        <v>2013</v>
      </c>
      <c r="F71" s="552">
        <v>2014</v>
      </c>
      <c r="G71" s="552">
        <v>2015</v>
      </c>
      <c r="H71" s="552">
        <v>2016</v>
      </c>
      <c r="I71" s="552">
        <v>2017</v>
      </c>
      <c r="J71" s="330" t="s">
        <v>68</v>
      </c>
      <c r="K71" s="328"/>
    </row>
    <row r="72" spans="1:11" x14ac:dyDescent="0.2">
      <c r="A72" s="726" t="s">
        <v>713</v>
      </c>
      <c r="B72" s="726"/>
      <c r="C72" s="726"/>
      <c r="D72" s="331"/>
      <c r="E72" s="332"/>
      <c r="F72" s="332"/>
      <c r="G72" s="332"/>
      <c r="H72" s="332"/>
      <c r="I72" s="332"/>
      <c r="J72" s="331">
        <f>SUM(D72:I72)</f>
        <v>0</v>
      </c>
      <c r="K72" s="328"/>
    </row>
    <row r="73" spans="1:11" x14ac:dyDescent="0.2">
      <c r="A73" s="733" t="s">
        <v>714</v>
      </c>
      <c r="B73" s="726"/>
      <c r="C73" s="726"/>
      <c r="D73" s="331"/>
      <c r="E73" s="332"/>
      <c r="F73" s="332"/>
      <c r="G73" s="332"/>
      <c r="H73" s="332"/>
      <c r="I73" s="332"/>
      <c r="J73" s="331">
        <f t="shared" ref="J73:J79" si="2">SUM(D73:I73)</f>
        <v>0</v>
      </c>
      <c r="K73" s="328"/>
    </row>
    <row r="74" spans="1:11" x14ac:dyDescent="0.2">
      <c r="A74" s="726" t="s">
        <v>715</v>
      </c>
      <c r="B74" s="726"/>
      <c r="C74" s="726"/>
      <c r="D74" s="331">
        <v>63787</v>
      </c>
      <c r="E74" s="332"/>
      <c r="F74" s="332"/>
      <c r="G74" s="332"/>
      <c r="H74" s="332"/>
      <c r="I74" s="332"/>
      <c r="J74" s="331">
        <f t="shared" si="2"/>
        <v>63787</v>
      </c>
      <c r="K74" s="328"/>
    </row>
    <row r="75" spans="1:11" x14ac:dyDescent="0.2">
      <c r="A75" s="729" t="s">
        <v>716</v>
      </c>
      <c r="B75" s="729"/>
      <c r="C75" s="729"/>
      <c r="D75" s="331"/>
      <c r="E75" s="332"/>
      <c r="F75" s="332"/>
      <c r="G75" s="332"/>
      <c r="H75" s="332"/>
      <c r="I75" s="332"/>
      <c r="J75" s="331">
        <f t="shared" si="2"/>
        <v>0</v>
      </c>
      <c r="K75" s="328"/>
    </row>
    <row r="76" spans="1:11" x14ac:dyDescent="0.2">
      <c r="A76" s="729" t="s">
        <v>717</v>
      </c>
      <c r="B76" s="729"/>
      <c r="C76" s="729"/>
      <c r="D76" s="331"/>
      <c r="E76" s="332"/>
      <c r="F76" s="332"/>
      <c r="G76" s="332"/>
      <c r="H76" s="332"/>
      <c r="I76" s="332"/>
      <c r="J76" s="331">
        <f t="shared" si="2"/>
        <v>0</v>
      </c>
      <c r="K76" s="328"/>
    </row>
    <row r="77" spans="1:11" x14ac:dyDescent="0.2">
      <c r="A77" s="729" t="s">
        <v>718</v>
      </c>
      <c r="B77" s="729"/>
      <c r="C77" s="729"/>
      <c r="D77" s="331"/>
      <c r="E77" s="332"/>
      <c r="F77" s="332"/>
      <c r="G77" s="332"/>
      <c r="H77" s="332"/>
      <c r="I77" s="332"/>
      <c r="J77" s="331">
        <f t="shared" si="2"/>
        <v>0</v>
      </c>
      <c r="K77" s="328"/>
    </row>
    <row r="78" spans="1:11" x14ac:dyDescent="0.2">
      <c r="A78" s="726"/>
      <c r="B78" s="726"/>
      <c r="C78" s="726"/>
      <c r="D78" s="331"/>
      <c r="E78" s="332"/>
      <c r="F78" s="332"/>
      <c r="G78" s="332"/>
      <c r="H78" s="332"/>
      <c r="I78" s="332"/>
      <c r="J78" s="331">
        <f t="shared" si="2"/>
        <v>0</v>
      </c>
      <c r="K78" s="328"/>
    </row>
    <row r="79" spans="1:11" x14ac:dyDescent="0.2">
      <c r="A79" s="333" t="s">
        <v>719</v>
      </c>
      <c r="B79" s="332"/>
      <c r="C79" s="332"/>
      <c r="D79" s="334">
        <f>SUM(D72:D78)</f>
        <v>63787</v>
      </c>
      <c r="E79" s="333"/>
      <c r="F79" s="333"/>
      <c r="G79" s="333"/>
      <c r="H79" s="333"/>
      <c r="I79" s="333"/>
      <c r="J79" s="334">
        <f t="shared" si="2"/>
        <v>63787</v>
      </c>
      <c r="K79" s="328"/>
    </row>
    <row r="80" spans="1:11" x14ac:dyDescent="0.2">
      <c r="A80" s="328"/>
      <c r="B80" s="328"/>
      <c r="C80" s="328"/>
      <c r="D80" s="328"/>
      <c r="E80" s="328"/>
      <c r="F80" s="328"/>
      <c r="G80" s="328"/>
      <c r="H80" s="328"/>
      <c r="I80" s="328"/>
      <c r="J80" s="328"/>
      <c r="K80" s="328"/>
    </row>
    <row r="81" spans="1:11" x14ac:dyDescent="0.2">
      <c r="A81" s="328"/>
      <c r="B81" s="328"/>
      <c r="C81" s="328"/>
      <c r="D81" s="328"/>
      <c r="E81" s="328"/>
      <c r="F81" s="328"/>
      <c r="G81" s="328"/>
      <c r="H81" s="328"/>
      <c r="I81" s="328"/>
      <c r="J81" s="328"/>
      <c r="K81" s="328"/>
    </row>
    <row r="82" spans="1:11" x14ac:dyDescent="0.2">
      <c r="A82" s="730" t="s">
        <v>720</v>
      </c>
      <c r="B82" s="731"/>
      <c r="C82" s="732"/>
      <c r="D82" s="552">
        <v>2012</v>
      </c>
      <c r="E82" s="552">
        <v>2013</v>
      </c>
      <c r="F82" s="552">
        <v>2014</v>
      </c>
      <c r="G82" s="552">
        <v>2015</v>
      </c>
      <c r="H82" s="552">
        <v>2016</v>
      </c>
      <c r="I82" s="552">
        <v>2017</v>
      </c>
      <c r="J82" s="330" t="s">
        <v>68</v>
      </c>
      <c r="K82" s="328"/>
    </row>
    <row r="83" spans="1:11" x14ac:dyDescent="0.2">
      <c r="A83" s="726" t="s">
        <v>731</v>
      </c>
      <c r="B83" s="726"/>
      <c r="C83" s="726"/>
      <c r="D83" s="331">
        <v>48600</v>
      </c>
      <c r="E83" s="332"/>
      <c r="F83" s="332"/>
      <c r="G83" s="332"/>
      <c r="H83" s="332"/>
      <c r="I83" s="332"/>
      <c r="J83" s="331">
        <f>SUM(D83:I83)</f>
        <v>48600</v>
      </c>
      <c r="K83" s="328"/>
    </row>
    <row r="84" spans="1:11" x14ac:dyDescent="0.2">
      <c r="A84" s="726"/>
      <c r="B84" s="726"/>
      <c r="C84" s="726"/>
      <c r="D84" s="331"/>
      <c r="E84" s="332"/>
      <c r="F84" s="332"/>
      <c r="G84" s="332"/>
      <c r="H84" s="332"/>
      <c r="I84" s="332"/>
      <c r="J84" s="332"/>
      <c r="K84" s="328"/>
    </row>
    <row r="85" spans="1:11" x14ac:dyDescent="0.2">
      <c r="A85" s="729"/>
      <c r="B85" s="729"/>
      <c r="C85" s="729"/>
      <c r="D85" s="331"/>
      <c r="E85" s="332"/>
      <c r="F85" s="332"/>
      <c r="G85" s="332"/>
      <c r="H85" s="332"/>
      <c r="I85" s="332"/>
      <c r="J85" s="332"/>
      <c r="K85" s="328"/>
    </row>
    <row r="86" spans="1:11" x14ac:dyDescent="0.2">
      <c r="A86" s="726"/>
      <c r="B86" s="726"/>
      <c r="C86" s="726"/>
      <c r="D86" s="331"/>
      <c r="E86" s="332"/>
      <c r="F86" s="332"/>
      <c r="G86" s="332"/>
      <c r="H86" s="332"/>
      <c r="I86" s="332"/>
      <c r="J86" s="332"/>
      <c r="K86" s="328"/>
    </row>
    <row r="87" spans="1:11" x14ac:dyDescent="0.2">
      <c r="A87" s="727"/>
      <c r="B87" s="726"/>
      <c r="C87" s="726"/>
      <c r="D87" s="334">
        <f>SUM(D83:D86)</f>
        <v>48600</v>
      </c>
      <c r="E87" s="333"/>
      <c r="F87" s="333"/>
      <c r="G87" s="333"/>
      <c r="H87" s="333"/>
      <c r="I87" s="335"/>
      <c r="J87" s="334">
        <f>SUM(J83:J86)</f>
        <v>48600</v>
      </c>
      <c r="K87" s="328"/>
    </row>
    <row r="92" spans="1:11" x14ac:dyDescent="0.2">
      <c r="I92" s="336" t="s">
        <v>732</v>
      </c>
      <c r="J92" s="336"/>
      <c r="K92" s="336"/>
    </row>
    <row r="94" spans="1:11" x14ac:dyDescent="0.2">
      <c r="A94" s="728"/>
      <c r="B94" s="728"/>
      <c r="C94" s="728"/>
      <c r="D94" s="728"/>
      <c r="E94" s="728"/>
      <c r="F94" s="728"/>
      <c r="G94" s="728"/>
      <c r="H94" s="728"/>
      <c r="I94" s="728"/>
      <c r="J94" s="728"/>
      <c r="K94" s="728"/>
    </row>
    <row r="95" spans="1:11" x14ac:dyDescent="0.2">
      <c r="A95" s="328"/>
      <c r="B95" s="328"/>
      <c r="C95" s="328"/>
      <c r="D95" s="328"/>
      <c r="E95" s="328"/>
      <c r="F95" s="328"/>
      <c r="G95" s="328"/>
      <c r="H95" s="328"/>
      <c r="I95" s="328"/>
      <c r="J95" s="328"/>
      <c r="K95" s="328"/>
    </row>
    <row r="96" spans="1:11" x14ac:dyDescent="0.2">
      <c r="A96" s="725" t="s">
        <v>733</v>
      </c>
      <c r="B96" s="725"/>
      <c r="C96" s="725"/>
      <c r="D96" s="725"/>
      <c r="E96" s="725"/>
      <c r="F96" s="725"/>
      <c r="G96" s="725"/>
      <c r="H96" s="725"/>
      <c r="I96" s="725"/>
      <c r="J96" s="725"/>
      <c r="K96" s="725"/>
    </row>
    <row r="97" spans="1:11" x14ac:dyDescent="0.2">
      <c r="A97" s="725" t="s">
        <v>734</v>
      </c>
      <c r="B97" s="725"/>
      <c r="C97" s="725"/>
      <c r="D97" s="725"/>
      <c r="E97" s="725"/>
      <c r="F97" s="725"/>
      <c r="G97" s="725"/>
      <c r="H97" s="725"/>
      <c r="I97" s="725"/>
      <c r="J97" s="725"/>
      <c r="K97" s="725"/>
    </row>
    <row r="98" spans="1:11" x14ac:dyDescent="0.2">
      <c r="A98" s="328"/>
      <c r="B98" s="328"/>
      <c r="C98" s="328"/>
      <c r="D98" s="328"/>
      <c r="E98" s="328"/>
      <c r="F98" s="328"/>
      <c r="G98" s="328"/>
      <c r="H98" s="328"/>
      <c r="J98" s="329" t="s">
        <v>417</v>
      </c>
      <c r="K98" s="328"/>
    </row>
    <row r="99" spans="1:11" x14ac:dyDescent="0.2">
      <c r="A99" s="730" t="s">
        <v>712</v>
      </c>
      <c r="B99" s="731"/>
      <c r="C99" s="732"/>
      <c r="D99" s="552">
        <v>2012</v>
      </c>
      <c r="E99" s="552">
        <v>2013</v>
      </c>
      <c r="F99" s="552">
        <v>2014</v>
      </c>
      <c r="G99" s="552">
        <v>2015</v>
      </c>
      <c r="H99" s="552">
        <v>2016</v>
      </c>
      <c r="I99" s="552">
        <v>2017</v>
      </c>
      <c r="J99" s="330" t="s">
        <v>68</v>
      </c>
      <c r="K99" s="328"/>
    </row>
    <row r="100" spans="1:11" x14ac:dyDescent="0.2">
      <c r="A100" s="726" t="s">
        <v>713</v>
      </c>
      <c r="B100" s="726"/>
      <c r="C100" s="726"/>
      <c r="D100" s="331"/>
      <c r="E100" s="332"/>
      <c r="F100" s="332"/>
      <c r="G100" s="332"/>
      <c r="H100" s="332"/>
      <c r="I100" s="332"/>
      <c r="J100" s="331">
        <f>SUM(D100:I100)</f>
        <v>0</v>
      </c>
      <c r="K100" s="328"/>
    </row>
    <row r="101" spans="1:11" x14ac:dyDescent="0.2">
      <c r="A101" s="733" t="s">
        <v>714</v>
      </c>
      <c r="B101" s="726"/>
      <c r="C101" s="726"/>
      <c r="D101" s="331"/>
      <c r="E101" s="332"/>
      <c r="F101" s="332"/>
      <c r="G101" s="332"/>
      <c r="H101" s="332"/>
      <c r="I101" s="332"/>
      <c r="J101" s="331">
        <f t="shared" ref="J101:J107" si="3">SUM(D101:I101)</f>
        <v>0</v>
      </c>
      <c r="K101" s="328"/>
    </row>
    <row r="102" spans="1:11" x14ac:dyDescent="0.2">
      <c r="A102" s="726" t="s">
        <v>715</v>
      </c>
      <c r="B102" s="726"/>
      <c r="C102" s="726"/>
      <c r="D102" s="331">
        <v>35866</v>
      </c>
      <c r="E102" s="332"/>
      <c r="F102" s="332"/>
      <c r="G102" s="332"/>
      <c r="H102" s="332"/>
      <c r="I102" s="332"/>
      <c r="J102" s="331">
        <f t="shared" si="3"/>
        <v>35866</v>
      </c>
      <c r="K102" s="328"/>
    </row>
    <row r="103" spans="1:11" x14ac:dyDescent="0.2">
      <c r="A103" s="729" t="s">
        <v>716</v>
      </c>
      <c r="B103" s="729"/>
      <c r="C103" s="729"/>
      <c r="D103" s="331"/>
      <c r="E103" s="332"/>
      <c r="F103" s="332"/>
      <c r="G103" s="332"/>
      <c r="H103" s="332"/>
      <c r="I103" s="332"/>
      <c r="J103" s="331">
        <f t="shared" si="3"/>
        <v>0</v>
      </c>
      <c r="K103" s="328"/>
    </row>
    <row r="104" spans="1:11" x14ac:dyDescent="0.2">
      <c r="A104" s="729" t="s">
        <v>717</v>
      </c>
      <c r="B104" s="729"/>
      <c r="C104" s="729"/>
      <c r="D104" s="331"/>
      <c r="E104" s="332"/>
      <c r="F104" s="332"/>
      <c r="G104" s="332"/>
      <c r="H104" s="332"/>
      <c r="I104" s="332"/>
      <c r="J104" s="331">
        <f t="shared" si="3"/>
        <v>0</v>
      </c>
      <c r="K104" s="328"/>
    </row>
    <row r="105" spans="1:11" x14ac:dyDescent="0.2">
      <c r="A105" s="729" t="s">
        <v>718</v>
      </c>
      <c r="B105" s="729"/>
      <c r="C105" s="729"/>
      <c r="D105" s="331"/>
      <c r="E105" s="332"/>
      <c r="F105" s="332"/>
      <c r="G105" s="332"/>
      <c r="H105" s="332"/>
      <c r="I105" s="332"/>
      <c r="J105" s="331">
        <f t="shared" si="3"/>
        <v>0</v>
      </c>
      <c r="K105" s="328"/>
    </row>
    <row r="106" spans="1:11" x14ac:dyDescent="0.2">
      <c r="A106" s="726"/>
      <c r="B106" s="726"/>
      <c r="C106" s="726"/>
      <c r="D106" s="331"/>
      <c r="E106" s="332"/>
      <c r="F106" s="332"/>
      <c r="G106" s="332"/>
      <c r="H106" s="332"/>
      <c r="I106" s="332"/>
      <c r="J106" s="331">
        <f t="shared" si="3"/>
        <v>0</v>
      </c>
      <c r="K106" s="328"/>
    </row>
    <row r="107" spans="1:11" x14ac:dyDescent="0.2">
      <c r="A107" s="333" t="s">
        <v>719</v>
      </c>
      <c r="B107" s="332"/>
      <c r="C107" s="332"/>
      <c r="D107" s="334">
        <f>SUM(D100:D106)</f>
        <v>35866</v>
      </c>
      <c r="E107" s="333"/>
      <c r="F107" s="333"/>
      <c r="G107" s="333"/>
      <c r="H107" s="333"/>
      <c r="I107" s="333"/>
      <c r="J107" s="334">
        <f t="shared" si="3"/>
        <v>35866</v>
      </c>
      <c r="K107" s="328"/>
    </row>
    <row r="108" spans="1:11" x14ac:dyDescent="0.2">
      <c r="A108" s="328"/>
      <c r="B108" s="328"/>
      <c r="C108" s="328"/>
      <c r="D108" s="328"/>
      <c r="E108" s="328"/>
      <c r="F108" s="328"/>
      <c r="G108" s="328"/>
      <c r="H108" s="328"/>
      <c r="I108" s="328"/>
      <c r="J108" s="328"/>
      <c r="K108" s="328"/>
    </row>
    <row r="109" spans="1:11" x14ac:dyDescent="0.2">
      <c r="A109" s="328"/>
      <c r="B109" s="328"/>
      <c r="C109" s="328"/>
      <c r="D109" s="328"/>
      <c r="E109" s="328"/>
      <c r="F109" s="328"/>
      <c r="G109" s="328"/>
      <c r="H109" s="328"/>
      <c r="I109" s="328"/>
      <c r="J109" s="328"/>
      <c r="K109" s="328"/>
    </row>
    <row r="110" spans="1:11" x14ac:dyDescent="0.2">
      <c r="A110" s="730" t="s">
        <v>720</v>
      </c>
      <c r="B110" s="731"/>
      <c r="C110" s="732"/>
      <c r="D110" s="552">
        <v>2012</v>
      </c>
      <c r="E110" s="552">
        <v>2013</v>
      </c>
      <c r="F110" s="552">
        <v>2014</v>
      </c>
      <c r="G110" s="552">
        <v>2015</v>
      </c>
      <c r="H110" s="552">
        <v>2016</v>
      </c>
      <c r="I110" s="552">
        <v>2017</v>
      </c>
      <c r="J110" s="330" t="s">
        <v>68</v>
      </c>
      <c r="K110" s="328"/>
    </row>
    <row r="111" spans="1:11" x14ac:dyDescent="0.2">
      <c r="A111" s="726"/>
      <c r="B111" s="726"/>
      <c r="C111" s="726"/>
      <c r="D111" s="331"/>
      <c r="E111" s="332"/>
      <c r="F111" s="332"/>
      <c r="G111" s="332"/>
      <c r="H111" s="332"/>
      <c r="I111" s="332"/>
      <c r="J111" s="332"/>
      <c r="K111" s="328"/>
    </row>
    <row r="112" spans="1:11" x14ac:dyDescent="0.2">
      <c r="A112" s="726"/>
      <c r="B112" s="726"/>
      <c r="C112" s="726"/>
      <c r="D112" s="331"/>
      <c r="E112" s="332"/>
      <c r="F112" s="332"/>
      <c r="G112" s="332"/>
      <c r="H112" s="332"/>
      <c r="I112" s="332"/>
      <c r="J112" s="332"/>
      <c r="K112" s="328"/>
    </row>
    <row r="113" spans="1:11" x14ac:dyDescent="0.2">
      <c r="A113" s="729"/>
      <c r="B113" s="729"/>
      <c r="C113" s="729"/>
      <c r="D113" s="331"/>
      <c r="E113" s="332"/>
      <c r="F113" s="332"/>
      <c r="G113" s="332"/>
      <c r="H113" s="332"/>
      <c r="I113" s="332"/>
      <c r="J113" s="332"/>
      <c r="K113" s="328"/>
    </row>
    <row r="114" spans="1:11" x14ac:dyDescent="0.2">
      <c r="A114" s="726"/>
      <c r="B114" s="726"/>
      <c r="C114" s="726"/>
      <c r="D114" s="331"/>
      <c r="E114" s="332"/>
      <c r="F114" s="332"/>
      <c r="G114" s="332"/>
      <c r="H114" s="332"/>
      <c r="I114" s="332"/>
      <c r="J114" s="332"/>
      <c r="K114" s="328"/>
    </row>
    <row r="115" spans="1:11" x14ac:dyDescent="0.2">
      <c r="A115" s="727" t="s">
        <v>724</v>
      </c>
      <c r="B115" s="726"/>
      <c r="C115" s="726"/>
      <c r="D115" s="334"/>
      <c r="E115" s="333"/>
      <c r="F115" s="333"/>
      <c r="G115" s="333"/>
      <c r="H115" s="333"/>
      <c r="I115" s="335"/>
      <c r="J115" s="333">
        <f>SUM(J112:J114)</f>
        <v>0</v>
      </c>
      <c r="K115" s="328"/>
    </row>
    <row r="122" spans="1:11" x14ac:dyDescent="0.2">
      <c r="I122" s="336" t="s">
        <v>735</v>
      </c>
      <c r="J122" s="336"/>
      <c r="K122" s="336"/>
    </row>
    <row r="124" spans="1:11" x14ac:dyDescent="0.2">
      <c r="A124" s="728"/>
      <c r="B124" s="728"/>
      <c r="C124" s="728"/>
      <c r="D124" s="728"/>
      <c r="E124" s="728"/>
      <c r="F124" s="728"/>
      <c r="G124" s="728"/>
      <c r="H124" s="728"/>
      <c r="I124" s="728"/>
      <c r="J124" s="728"/>
      <c r="K124" s="728"/>
    </row>
    <row r="125" spans="1:11" x14ac:dyDescent="0.2">
      <c r="A125" s="728"/>
      <c r="B125" s="728"/>
      <c r="C125" s="728"/>
      <c r="D125" s="728"/>
      <c r="E125" s="728"/>
      <c r="F125" s="728"/>
      <c r="G125" s="728"/>
      <c r="H125" s="728"/>
      <c r="I125" s="728"/>
      <c r="J125" s="728"/>
      <c r="K125" s="728"/>
    </row>
    <row r="126" spans="1:11" x14ac:dyDescent="0.2">
      <c r="A126" s="728"/>
      <c r="B126" s="728"/>
      <c r="C126" s="728"/>
      <c r="D126" s="728"/>
      <c r="E126" s="728"/>
      <c r="F126" s="728"/>
      <c r="G126" s="728"/>
      <c r="H126" s="728"/>
      <c r="I126" s="728"/>
      <c r="J126" s="728"/>
      <c r="K126" s="728"/>
    </row>
    <row r="127" spans="1:11" x14ac:dyDescent="0.2">
      <c r="A127" s="328"/>
      <c r="B127" s="328"/>
      <c r="C127" s="328"/>
      <c r="D127" s="328"/>
      <c r="E127" s="328"/>
      <c r="F127" s="328"/>
      <c r="G127" s="328"/>
      <c r="H127" s="328"/>
      <c r="I127" s="328"/>
      <c r="J127" s="328"/>
      <c r="K127" s="328"/>
    </row>
    <row r="128" spans="1:11" x14ac:dyDescent="0.2">
      <c r="A128" s="725" t="s">
        <v>736</v>
      </c>
      <c r="B128" s="725"/>
      <c r="C128" s="725"/>
      <c r="D128" s="725"/>
      <c r="E128" s="725"/>
      <c r="F128" s="725"/>
      <c r="G128" s="725"/>
      <c r="H128" s="725"/>
      <c r="I128" s="725"/>
      <c r="J128" s="725"/>
      <c r="K128" s="725"/>
    </row>
    <row r="129" spans="1:11" x14ac:dyDescent="0.2">
      <c r="A129" s="725" t="s">
        <v>737</v>
      </c>
      <c r="B129" s="725"/>
      <c r="C129" s="725"/>
      <c r="D129" s="725"/>
      <c r="E129" s="725"/>
      <c r="F129" s="725"/>
      <c r="G129" s="725"/>
      <c r="H129" s="725"/>
      <c r="I129" s="725"/>
      <c r="J129" s="725"/>
      <c r="K129" s="725"/>
    </row>
    <row r="130" spans="1:11" x14ac:dyDescent="0.2">
      <c r="A130" s="328"/>
      <c r="B130" s="328"/>
      <c r="C130" s="328"/>
      <c r="D130" s="328"/>
      <c r="E130" s="328"/>
      <c r="F130" s="328"/>
      <c r="G130" s="328"/>
      <c r="H130" s="328"/>
      <c r="J130" s="329" t="s">
        <v>417</v>
      </c>
      <c r="K130" s="328"/>
    </row>
    <row r="131" spans="1:11" x14ac:dyDescent="0.2">
      <c r="A131" s="730" t="s">
        <v>712</v>
      </c>
      <c r="B131" s="731"/>
      <c r="C131" s="732"/>
      <c r="D131" s="552">
        <v>2012</v>
      </c>
      <c r="E131" s="552">
        <v>2013</v>
      </c>
      <c r="F131" s="552">
        <v>2014</v>
      </c>
      <c r="G131" s="552">
        <v>2015</v>
      </c>
      <c r="H131" s="552">
        <v>2016</v>
      </c>
      <c r="I131" s="552">
        <v>2017</v>
      </c>
      <c r="J131" s="330" t="s">
        <v>68</v>
      </c>
      <c r="K131" s="328"/>
    </row>
    <row r="132" spans="1:11" x14ac:dyDescent="0.2">
      <c r="A132" s="726" t="s">
        <v>713</v>
      </c>
      <c r="B132" s="726"/>
      <c r="C132" s="726"/>
      <c r="D132" s="331"/>
      <c r="E132" s="332"/>
      <c r="F132" s="332"/>
      <c r="G132" s="332"/>
      <c r="H132" s="332"/>
      <c r="I132" s="332"/>
      <c r="J132" s="331">
        <f>SUM(D132:I132)</f>
        <v>0</v>
      </c>
      <c r="K132" s="328"/>
    </row>
    <row r="133" spans="1:11" x14ac:dyDescent="0.2">
      <c r="A133" s="733" t="s">
        <v>714</v>
      </c>
      <c r="B133" s="726"/>
      <c r="C133" s="726"/>
      <c r="D133" s="331"/>
      <c r="E133" s="332"/>
      <c r="F133" s="332"/>
      <c r="G133" s="332"/>
      <c r="H133" s="332"/>
      <c r="I133" s="332"/>
      <c r="J133" s="331">
        <f t="shared" ref="J133:J139" si="4">SUM(D133:I133)</f>
        <v>0</v>
      </c>
      <c r="K133" s="328"/>
    </row>
    <row r="134" spans="1:11" x14ac:dyDescent="0.2">
      <c r="A134" s="726" t="s">
        <v>715</v>
      </c>
      <c r="B134" s="726"/>
      <c r="C134" s="726"/>
      <c r="D134" s="331">
        <v>9970</v>
      </c>
      <c r="E134" s="332"/>
      <c r="F134" s="332"/>
      <c r="G134" s="332"/>
      <c r="H134" s="332"/>
      <c r="I134" s="332"/>
      <c r="J134" s="331">
        <f t="shared" si="4"/>
        <v>9970</v>
      </c>
      <c r="K134" s="328"/>
    </row>
    <row r="135" spans="1:11" x14ac:dyDescent="0.2">
      <c r="A135" s="729" t="s">
        <v>716</v>
      </c>
      <c r="B135" s="729"/>
      <c r="C135" s="729"/>
      <c r="D135" s="331"/>
      <c r="E135" s="332"/>
      <c r="F135" s="332"/>
      <c r="G135" s="332"/>
      <c r="H135" s="332"/>
      <c r="I135" s="332"/>
      <c r="J135" s="331">
        <f t="shared" si="4"/>
        <v>0</v>
      </c>
      <c r="K135" s="328"/>
    </row>
    <row r="136" spans="1:11" x14ac:dyDescent="0.2">
      <c r="A136" s="729" t="s">
        <v>717</v>
      </c>
      <c r="B136" s="729"/>
      <c r="C136" s="729"/>
      <c r="D136" s="331"/>
      <c r="E136" s="332"/>
      <c r="F136" s="332"/>
      <c r="G136" s="332"/>
      <c r="H136" s="332"/>
      <c r="I136" s="332"/>
      <c r="J136" s="331">
        <f t="shared" si="4"/>
        <v>0</v>
      </c>
      <c r="K136" s="328"/>
    </row>
    <row r="137" spans="1:11" x14ac:dyDescent="0.2">
      <c r="A137" s="729" t="s">
        <v>718</v>
      </c>
      <c r="B137" s="729"/>
      <c r="C137" s="729"/>
      <c r="D137" s="331"/>
      <c r="E137" s="332"/>
      <c r="F137" s="332"/>
      <c r="G137" s="332"/>
      <c r="H137" s="332"/>
      <c r="I137" s="332"/>
      <c r="J137" s="331">
        <f t="shared" si="4"/>
        <v>0</v>
      </c>
      <c r="K137" s="328"/>
    </row>
    <row r="138" spans="1:11" x14ac:dyDescent="0.2">
      <c r="A138" s="726"/>
      <c r="B138" s="726"/>
      <c r="C138" s="726"/>
      <c r="D138" s="331"/>
      <c r="E138" s="332"/>
      <c r="F138" s="332"/>
      <c r="G138" s="332"/>
      <c r="H138" s="332"/>
      <c r="I138" s="332"/>
      <c r="J138" s="331">
        <f t="shared" si="4"/>
        <v>0</v>
      </c>
      <c r="K138" s="328"/>
    </row>
    <row r="139" spans="1:11" x14ac:dyDescent="0.2">
      <c r="A139" s="333" t="s">
        <v>719</v>
      </c>
      <c r="B139" s="332"/>
      <c r="C139" s="332"/>
      <c r="D139" s="334">
        <f>SUM(D132:D138)</f>
        <v>9970</v>
      </c>
      <c r="E139" s="333"/>
      <c r="F139" s="333"/>
      <c r="G139" s="333"/>
      <c r="H139" s="333"/>
      <c r="I139" s="333"/>
      <c r="J139" s="334">
        <f t="shared" si="4"/>
        <v>9970</v>
      </c>
      <c r="K139" s="328"/>
    </row>
    <row r="140" spans="1:11" x14ac:dyDescent="0.2">
      <c r="A140" s="328"/>
      <c r="B140" s="328"/>
      <c r="C140" s="328"/>
      <c r="D140" s="328"/>
      <c r="E140" s="328"/>
      <c r="F140" s="328"/>
      <c r="G140" s="328"/>
      <c r="H140" s="328"/>
      <c r="I140" s="328"/>
      <c r="J140" s="328"/>
      <c r="K140" s="328"/>
    </row>
    <row r="141" spans="1:11" x14ac:dyDescent="0.2">
      <c r="A141" s="328"/>
      <c r="B141" s="328"/>
      <c r="C141" s="328"/>
      <c r="D141" s="328"/>
      <c r="E141" s="328"/>
      <c r="F141" s="328"/>
      <c r="G141" s="328"/>
      <c r="H141" s="328"/>
      <c r="I141" s="328"/>
      <c r="J141" s="328"/>
      <c r="K141" s="328"/>
    </row>
    <row r="142" spans="1:11" x14ac:dyDescent="0.2">
      <c r="A142" s="730" t="s">
        <v>720</v>
      </c>
      <c r="B142" s="731"/>
      <c r="C142" s="732"/>
      <c r="D142" s="552">
        <v>2012</v>
      </c>
      <c r="E142" s="552">
        <v>2013</v>
      </c>
      <c r="F142" s="552">
        <v>2014</v>
      </c>
      <c r="G142" s="552">
        <v>2015</v>
      </c>
      <c r="H142" s="552">
        <v>2016</v>
      </c>
      <c r="I142" s="552">
        <v>2017</v>
      </c>
      <c r="J142" s="330" t="s">
        <v>68</v>
      </c>
      <c r="K142" s="328"/>
    </row>
    <row r="143" spans="1:11" x14ac:dyDescent="0.2">
      <c r="A143" s="726"/>
      <c r="B143" s="726"/>
      <c r="C143" s="726"/>
      <c r="D143" s="331">
        <v>9970</v>
      </c>
      <c r="E143" s="332"/>
      <c r="F143" s="332"/>
      <c r="G143" s="332"/>
      <c r="H143" s="332"/>
      <c r="I143" s="332"/>
      <c r="J143" s="331">
        <f>SUM(D143:I143)</f>
        <v>9970</v>
      </c>
      <c r="K143" s="328"/>
    </row>
    <row r="144" spans="1:11" x14ac:dyDescent="0.2">
      <c r="A144" s="726"/>
      <c r="B144" s="726"/>
      <c r="C144" s="726"/>
      <c r="D144" s="331"/>
      <c r="E144" s="332"/>
      <c r="F144" s="332"/>
      <c r="G144" s="332"/>
      <c r="H144" s="332"/>
      <c r="I144" s="332"/>
      <c r="J144" s="331">
        <f>SUM(D144:I144)</f>
        <v>0</v>
      </c>
      <c r="K144" s="328"/>
    </row>
    <row r="145" spans="1:11" x14ac:dyDescent="0.2">
      <c r="A145" s="729"/>
      <c r="B145" s="729"/>
      <c r="C145" s="729"/>
      <c r="D145" s="331"/>
      <c r="E145" s="332"/>
      <c r="F145" s="332"/>
      <c r="G145" s="332"/>
      <c r="H145" s="332"/>
      <c r="I145" s="332"/>
      <c r="J145" s="331">
        <f>SUM(D145:I145)</f>
        <v>0</v>
      </c>
      <c r="K145" s="328"/>
    </row>
    <row r="146" spans="1:11" x14ac:dyDescent="0.2">
      <c r="A146" s="726"/>
      <c r="B146" s="726"/>
      <c r="C146" s="726"/>
      <c r="D146" s="331"/>
      <c r="E146" s="332"/>
      <c r="F146" s="332"/>
      <c r="G146" s="332"/>
      <c r="H146" s="332"/>
      <c r="I146" s="332"/>
      <c r="J146" s="331">
        <f>SUM(D146:I146)</f>
        <v>0</v>
      </c>
      <c r="K146" s="328"/>
    </row>
    <row r="147" spans="1:11" x14ac:dyDescent="0.2">
      <c r="A147" s="727" t="s">
        <v>724</v>
      </c>
      <c r="B147" s="726"/>
      <c r="C147" s="726"/>
      <c r="D147" s="334">
        <f>SUM(D143:D146)</f>
        <v>9970</v>
      </c>
      <c r="E147" s="333"/>
      <c r="F147" s="333"/>
      <c r="G147" s="333"/>
      <c r="H147" s="333"/>
      <c r="I147" s="335"/>
      <c r="J147" s="333">
        <f>SUM(J143:J146)</f>
        <v>9970</v>
      </c>
      <c r="K147" s="328"/>
    </row>
    <row r="151" spans="1:11" x14ac:dyDescent="0.2">
      <c r="I151" s="336" t="s">
        <v>738</v>
      </c>
      <c r="J151" s="336"/>
      <c r="K151" s="336"/>
    </row>
    <row r="153" spans="1:11" x14ac:dyDescent="0.2">
      <c r="A153" s="728"/>
      <c r="B153" s="728"/>
      <c r="C153" s="728"/>
      <c r="D153" s="728"/>
      <c r="E153" s="728"/>
      <c r="F153" s="728"/>
      <c r="G153" s="728"/>
      <c r="H153" s="728"/>
      <c r="I153" s="728"/>
      <c r="J153" s="728"/>
      <c r="K153" s="728"/>
    </row>
    <row r="154" spans="1:11" x14ac:dyDescent="0.2">
      <c r="A154" s="328"/>
      <c r="B154" s="328"/>
      <c r="C154" s="328"/>
      <c r="D154" s="328"/>
      <c r="E154" s="328"/>
      <c r="F154" s="328"/>
      <c r="G154" s="328"/>
      <c r="H154" s="328"/>
      <c r="I154" s="328"/>
      <c r="J154" s="328"/>
      <c r="K154" s="328"/>
    </row>
    <row r="155" spans="1:11" x14ac:dyDescent="0.2">
      <c r="A155" s="725" t="s">
        <v>740</v>
      </c>
      <c r="B155" s="725"/>
      <c r="C155" s="725"/>
      <c r="D155" s="725"/>
      <c r="E155" s="725"/>
      <c r="F155" s="725"/>
      <c r="G155" s="725"/>
      <c r="H155" s="725"/>
      <c r="I155" s="725"/>
      <c r="J155" s="725"/>
      <c r="K155" s="725"/>
    </row>
    <row r="156" spans="1:11" x14ac:dyDescent="0.2">
      <c r="A156" s="725" t="s">
        <v>741</v>
      </c>
      <c r="B156" s="725"/>
      <c r="C156" s="725"/>
      <c r="D156" s="725"/>
      <c r="E156" s="725"/>
      <c r="F156" s="725"/>
      <c r="G156" s="725"/>
      <c r="H156" s="725"/>
      <c r="I156" s="725"/>
      <c r="J156" s="725"/>
      <c r="K156" s="725"/>
    </row>
    <row r="157" spans="1:11" x14ac:dyDescent="0.2">
      <c r="A157" s="328"/>
      <c r="B157" s="328"/>
      <c r="C157" s="328"/>
      <c r="D157" s="328"/>
      <c r="E157" s="328"/>
      <c r="F157" s="328"/>
      <c r="G157" s="328"/>
      <c r="H157" s="328"/>
      <c r="J157" s="329" t="s">
        <v>417</v>
      </c>
      <c r="K157" s="328"/>
    </row>
    <row r="158" spans="1:11" x14ac:dyDescent="0.2">
      <c r="A158" s="730" t="s">
        <v>712</v>
      </c>
      <c r="B158" s="731"/>
      <c r="C158" s="732"/>
      <c r="D158" s="552">
        <v>2012</v>
      </c>
      <c r="E158" s="552">
        <v>2013</v>
      </c>
      <c r="F158" s="552">
        <v>2014</v>
      </c>
      <c r="G158" s="552">
        <v>2015</v>
      </c>
      <c r="H158" s="552">
        <v>2016</v>
      </c>
      <c r="I158" s="552">
        <v>2017</v>
      </c>
      <c r="J158" s="330" t="s">
        <v>68</v>
      </c>
      <c r="K158" s="328"/>
    </row>
    <row r="159" spans="1:11" x14ac:dyDescent="0.2">
      <c r="A159" s="726" t="s">
        <v>713</v>
      </c>
      <c r="B159" s="726"/>
      <c r="C159" s="726"/>
      <c r="D159" s="331"/>
      <c r="E159" s="332"/>
      <c r="F159" s="332"/>
      <c r="G159" s="332"/>
      <c r="H159" s="332"/>
      <c r="I159" s="332"/>
      <c r="J159" s="332"/>
      <c r="K159" s="328"/>
    </row>
    <row r="160" spans="1:11" x14ac:dyDescent="0.2">
      <c r="A160" s="733" t="s">
        <v>714</v>
      </c>
      <c r="B160" s="726"/>
      <c r="C160" s="726"/>
      <c r="D160" s="331"/>
      <c r="E160" s="332"/>
      <c r="F160" s="332"/>
      <c r="G160" s="332"/>
      <c r="H160" s="332"/>
      <c r="I160" s="332"/>
      <c r="J160" s="332"/>
      <c r="K160" s="328"/>
    </row>
    <row r="161" spans="1:11" x14ac:dyDescent="0.2">
      <c r="A161" s="726" t="s">
        <v>715</v>
      </c>
      <c r="B161" s="726"/>
      <c r="C161" s="726"/>
      <c r="D161" s="331">
        <v>2890</v>
      </c>
      <c r="E161" s="332"/>
      <c r="F161" s="332"/>
      <c r="G161" s="332"/>
      <c r="H161" s="332"/>
      <c r="I161" s="332"/>
      <c r="J161" s="331">
        <f>SUM(D161:I161)</f>
        <v>2890</v>
      </c>
      <c r="K161" s="328"/>
    </row>
    <row r="162" spans="1:11" x14ac:dyDescent="0.2">
      <c r="A162" s="729" t="s">
        <v>716</v>
      </c>
      <c r="B162" s="729"/>
      <c r="C162" s="729"/>
      <c r="D162" s="331"/>
      <c r="E162" s="332"/>
      <c r="F162" s="332"/>
      <c r="G162" s="332"/>
      <c r="H162" s="332"/>
      <c r="I162" s="332"/>
      <c r="J162" s="331"/>
      <c r="K162" s="328"/>
    </row>
    <row r="163" spans="1:11" x14ac:dyDescent="0.2">
      <c r="A163" s="729" t="s">
        <v>717</v>
      </c>
      <c r="B163" s="729"/>
      <c r="C163" s="729"/>
      <c r="D163" s="331"/>
      <c r="E163" s="332"/>
      <c r="F163" s="332"/>
      <c r="G163" s="332"/>
      <c r="H163" s="332"/>
      <c r="I163" s="332"/>
      <c r="J163" s="331"/>
      <c r="K163" s="328"/>
    </row>
    <row r="164" spans="1:11" x14ac:dyDescent="0.2">
      <c r="A164" s="729" t="s">
        <v>718</v>
      </c>
      <c r="B164" s="729"/>
      <c r="C164" s="729"/>
      <c r="D164" s="331"/>
      <c r="E164" s="332"/>
      <c r="F164" s="332"/>
      <c r="G164" s="332"/>
      <c r="H164" s="332"/>
      <c r="I164" s="332"/>
      <c r="J164" s="331"/>
      <c r="K164" s="328"/>
    </row>
    <row r="165" spans="1:11" x14ac:dyDescent="0.2">
      <c r="A165" s="726"/>
      <c r="B165" s="726"/>
      <c r="C165" s="726"/>
      <c r="D165" s="331"/>
      <c r="E165" s="332"/>
      <c r="F165" s="332"/>
      <c r="G165" s="332"/>
      <c r="H165" s="332"/>
      <c r="I165" s="332"/>
      <c r="J165" s="331"/>
      <c r="K165" s="328"/>
    </row>
    <row r="166" spans="1:11" x14ac:dyDescent="0.2">
      <c r="A166" s="333" t="s">
        <v>719</v>
      </c>
      <c r="B166" s="332"/>
      <c r="C166" s="332"/>
      <c r="D166" s="334">
        <f>SUM(D159:D165)</f>
        <v>2890</v>
      </c>
      <c r="E166" s="333"/>
      <c r="F166" s="333"/>
      <c r="G166" s="333"/>
      <c r="H166" s="333"/>
      <c r="I166" s="333"/>
      <c r="J166" s="334">
        <f>SUM(D166:I166)</f>
        <v>2890</v>
      </c>
      <c r="K166" s="328"/>
    </row>
    <row r="167" spans="1:11" x14ac:dyDescent="0.2">
      <c r="A167" s="328"/>
      <c r="B167" s="328"/>
      <c r="C167" s="328"/>
      <c r="D167" s="328"/>
      <c r="E167" s="328"/>
      <c r="F167" s="328"/>
      <c r="G167" s="328"/>
      <c r="H167" s="328"/>
      <c r="I167" s="328"/>
      <c r="J167" s="328"/>
      <c r="K167" s="328"/>
    </row>
    <row r="168" spans="1:11" x14ac:dyDescent="0.2">
      <c r="A168" s="328"/>
      <c r="B168" s="328"/>
      <c r="C168" s="328"/>
      <c r="D168" s="328"/>
      <c r="E168" s="328"/>
      <c r="F168" s="328"/>
      <c r="G168" s="328"/>
      <c r="H168" s="328"/>
      <c r="I168" s="328"/>
      <c r="J168" s="328"/>
      <c r="K168" s="328"/>
    </row>
    <row r="169" spans="1:11" x14ac:dyDescent="0.2">
      <c r="A169" s="730" t="s">
        <v>720</v>
      </c>
      <c r="B169" s="731"/>
      <c r="C169" s="732"/>
      <c r="D169" s="552">
        <v>2012</v>
      </c>
      <c r="E169" s="552">
        <v>2013</v>
      </c>
      <c r="F169" s="552">
        <v>2014</v>
      </c>
      <c r="G169" s="552">
        <v>2015</v>
      </c>
      <c r="H169" s="552">
        <v>2016</v>
      </c>
      <c r="I169" s="552">
        <v>2017</v>
      </c>
      <c r="J169" s="330" t="s">
        <v>68</v>
      </c>
      <c r="K169" s="328"/>
    </row>
    <row r="170" spans="1:11" x14ac:dyDescent="0.2">
      <c r="A170" s="726"/>
      <c r="B170" s="726"/>
      <c r="C170" s="726"/>
      <c r="D170" s="331"/>
      <c r="E170" s="332"/>
      <c r="F170" s="332"/>
      <c r="G170" s="332"/>
      <c r="H170" s="332"/>
      <c r="I170" s="332"/>
      <c r="J170" s="332"/>
      <c r="K170" s="328"/>
    </row>
    <row r="171" spans="1:11" x14ac:dyDescent="0.2">
      <c r="A171" s="726"/>
      <c r="B171" s="726"/>
      <c r="C171" s="726"/>
      <c r="D171" s="331"/>
      <c r="E171" s="332"/>
      <c r="F171" s="332"/>
      <c r="G171" s="332"/>
      <c r="H171" s="332"/>
      <c r="I171" s="332"/>
      <c r="J171" s="332"/>
      <c r="K171" s="328"/>
    </row>
    <row r="172" spans="1:11" x14ac:dyDescent="0.2">
      <c r="A172" s="729"/>
      <c r="B172" s="729"/>
      <c r="C172" s="729"/>
      <c r="D172" s="331"/>
      <c r="E172" s="332"/>
      <c r="F172" s="332"/>
      <c r="G172" s="332"/>
      <c r="H172" s="332"/>
      <c r="I172" s="332"/>
      <c r="J172" s="332"/>
      <c r="K172" s="328"/>
    </row>
    <row r="173" spans="1:11" x14ac:dyDescent="0.2">
      <c r="A173" s="726"/>
      <c r="B173" s="726"/>
      <c r="C173" s="726"/>
      <c r="D173" s="331"/>
      <c r="E173" s="332"/>
      <c r="F173" s="332"/>
      <c r="G173" s="332"/>
      <c r="H173" s="332"/>
      <c r="I173" s="332"/>
      <c r="J173" s="332"/>
      <c r="K173" s="328"/>
    </row>
    <row r="174" spans="1:11" x14ac:dyDescent="0.2">
      <c r="A174" s="727" t="s">
        <v>724</v>
      </c>
      <c r="B174" s="726"/>
      <c r="C174" s="726"/>
      <c r="D174" s="334"/>
      <c r="E174" s="333"/>
      <c r="F174" s="333"/>
      <c r="G174" s="333"/>
      <c r="H174" s="333"/>
      <c r="I174" s="335"/>
      <c r="J174" s="334">
        <f>SUM(D174:I174)</f>
        <v>0</v>
      </c>
      <c r="K174" s="328"/>
    </row>
    <row r="179" spans="1:11" x14ac:dyDescent="0.2">
      <c r="I179" s="336" t="s">
        <v>739</v>
      </c>
      <c r="J179" s="336"/>
      <c r="K179" s="336"/>
    </row>
    <row r="182" spans="1:11" x14ac:dyDescent="0.2">
      <c r="A182" s="728"/>
      <c r="B182" s="728"/>
      <c r="C182" s="728"/>
      <c r="D182" s="728"/>
      <c r="E182" s="728"/>
      <c r="F182" s="728"/>
      <c r="G182" s="728"/>
      <c r="H182" s="728"/>
      <c r="I182" s="728"/>
      <c r="J182" s="728"/>
      <c r="K182" s="728"/>
    </row>
    <row r="183" spans="1:11" x14ac:dyDescent="0.2">
      <c r="A183" s="728"/>
      <c r="B183" s="728"/>
      <c r="C183" s="728"/>
      <c r="D183" s="728"/>
      <c r="E183" s="728"/>
      <c r="F183" s="728"/>
      <c r="G183" s="728"/>
      <c r="H183" s="728"/>
      <c r="I183" s="728"/>
      <c r="J183" s="728"/>
      <c r="K183" s="728"/>
    </row>
    <row r="184" spans="1:11" x14ac:dyDescent="0.2">
      <c r="A184" s="328"/>
      <c r="B184" s="328"/>
      <c r="C184" s="328"/>
      <c r="D184" s="328"/>
      <c r="E184" s="328"/>
      <c r="F184" s="328"/>
      <c r="G184" s="328"/>
      <c r="H184" s="328"/>
      <c r="I184" s="328"/>
      <c r="J184" s="328"/>
      <c r="K184" s="328"/>
    </row>
    <row r="185" spans="1:11" x14ac:dyDescent="0.2">
      <c r="A185" s="725" t="s">
        <v>742</v>
      </c>
      <c r="B185" s="725"/>
      <c r="C185" s="725"/>
      <c r="D185" s="725"/>
      <c r="E185" s="725"/>
      <c r="F185" s="725"/>
      <c r="G185" s="725"/>
      <c r="H185" s="725"/>
      <c r="I185" s="725"/>
      <c r="J185" s="725"/>
      <c r="K185" s="725"/>
    </row>
    <row r="186" spans="1:11" x14ac:dyDescent="0.2">
      <c r="A186" s="725" t="s">
        <v>743</v>
      </c>
      <c r="B186" s="725"/>
      <c r="C186" s="725"/>
      <c r="D186" s="725"/>
      <c r="E186" s="725"/>
      <c r="F186" s="725"/>
      <c r="G186" s="725"/>
      <c r="H186" s="725"/>
      <c r="I186" s="725"/>
      <c r="J186" s="725"/>
      <c r="K186" s="725"/>
    </row>
    <row r="187" spans="1:11" x14ac:dyDescent="0.2">
      <c r="A187" s="328"/>
      <c r="B187" s="328"/>
      <c r="C187" s="328"/>
      <c r="D187" s="328"/>
      <c r="E187" s="328"/>
      <c r="F187" s="328"/>
      <c r="G187" s="328"/>
      <c r="H187" s="328"/>
      <c r="J187" s="329" t="s">
        <v>417</v>
      </c>
      <c r="K187" s="328"/>
    </row>
    <row r="188" spans="1:11" x14ac:dyDescent="0.2">
      <c r="A188" s="730" t="s">
        <v>712</v>
      </c>
      <c r="B188" s="731"/>
      <c r="C188" s="732"/>
      <c r="D188" s="552">
        <v>2012</v>
      </c>
      <c r="E188" s="552">
        <v>2013</v>
      </c>
      <c r="F188" s="552">
        <v>2014</v>
      </c>
      <c r="G188" s="552">
        <v>2015</v>
      </c>
      <c r="H188" s="552">
        <v>2016</v>
      </c>
      <c r="I188" s="552">
        <v>2017</v>
      </c>
      <c r="J188" s="330" t="s">
        <v>68</v>
      </c>
      <c r="K188" s="328"/>
    </row>
    <row r="189" spans="1:11" x14ac:dyDescent="0.2">
      <c r="A189" s="726" t="s">
        <v>713</v>
      </c>
      <c r="B189" s="726"/>
      <c r="C189" s="726"/>
      <c r="D189" s="331">
        <v>43500</v>
      </c>
      <c r="E189" s="331">
        <v>172917</v>
      </c>
      <c r="F189" s="332"/>
      <c r="G189" s="332"/>
      <c r="H189" s="332"/>
      <c r="I189" s="332"/>
      <c r="J189" s="331">
        <f>SUM(D189:I189)</f>
        <v>216417</v>
      </c>
      <c r="K189" s="328"/>
    </row>
    <row r="190" spans="1:11" x14ac:dyDescent="0.2">
      <c r="A190" s="733" t="s">
        <v>714</v>
      </c>
      <c r="B190" s="726"/>
      <c r="C190" s="726"/>
      <c r="D190" s="331"/>
      <c r="E190" s="331"/>
      <c r="F190" s="332"/>
      <c r="G190" s="332"/>
      <c r="H190" s="332"/>
      <c r="I190" s="332"/>
      <c r="J190" s="331"/>
      <c r="K190" s="328"/>
    </row>
    <row r="191" spans="1:11" x14ac:dyDescent="0.2">
      <c r="A191" s="726" t="s">
        <v>715</v>
      </c>
      <c r="B191" s="726"/>
      <c r="C191" s="726"/>
      <c r="D191" s="331">
        <v>20000</v>
      </c>
      <c r="E191" s="331">
        <v>60000</v>
      </c>
      <c r="F191" s="332"/>
      <c r="G191" s="332"/>
      <c r="H191" s="332"/>
      <c r="I191" s="332"/>
      <c r="J191" s="331">
        <f>SUM(D191:I191)</f>
        <v>80000</v>
      </c>
      <c r="K191" s="328"/>
    </row>
    <row r="192" spans="1:11" x14ac:dyDescent="0.2">
      <c r="A192" s="729" t="s">
        <v>716</v>
      </c>
      <c r="B192" s="729"/>
      <c r="C192" s="729"/>
      <c r="D192" s="331"/>
      <c r="E192" s="331"/>
      <c r="F192" s="332"/>
      <c r="G192" s="332"/>
      <c r="H192" s="332"/>
      <c r="I192" s="332"/>
      <c r="J192" s="331"/>
      <c r="K192" s="328"/>
    </row>
    <row r="193" spans="1:11" x14ac:dyDescent="0.2">
      <c r="A193" s="729" t="s">
        <v>717</v>
      </c>
      <c r="B193" s="729"/>
      <c r="C193" s="729"/>
      <c r="D193" s="331"/>
      <c r="E193" s="331"/>
      <c r="F193" s="332"/>
      <c r="G193" s="332"/>
      <c r="H193" s="332"/>
      <c r="I193" s="332"/>
      <c r="J193" s="331"/>
      <c r="K193" s="328"/>
    </row>
    <row r="194" spans="1:11" x14ac:dyDescent="0.2">
      <c r="A194" s="729" t="s">
        <v>718</v>
      </c>
      <c r="B194" s="729"/>
      <c r="C194" s="729"/>
      <c r="D194" s="331"/>
      <c r="E194" s="331"/>
      <c r="F194" s="332"/>
      <c r="G194" s="332"/>
      <c r="H194" s="332"/>
      <c r="I194" s="332"/>
      <c r="J194" s="331"/>
      <c r="K194" s="328"/>
    </row>
    <row r="195" spans="1:11" x14ac:dyDescent="0.2">
      <c r="A195" s="726"/>
      <c r="B195" s="726"/>
      <c r="C195" s="726"/>
      <c r="D195" s="331"/>
      <c r="E195" s="331"/>
      <c r="F195" s="332"/>
      <c r="G195" s="332"/>
      <c r="H195" s="332"/>
      <c r="I195" s="332"/>
      <c r="J195" s="331"/>
      <c r="K195" s="328"/>
    </row>
    <row r="196" spans="1:11" x14ac:dyDescent="0.2">
      <c r="A196" s="333" t="s">
        <v>719</v>
      </c>
      <c r="B196" s="332"/>
      <c r="C196" s="332"/>
      <c r="D196" s="334">
        <f>SUM(D189:D195)</f>
        <v>63500</v>
      </c>
      <c r="E196" s="334">
        <f>SUM(E189:E195)</f>
        <v>232917</v>
      </c>
      <c r="F196" s="333"/>
      <c r="G196" s="333"/>
      <c r="H196" s="333"/>
      <c r="I196" s="333"/>
      <c r="J196" s="334">
        <f>SUM(D196:I196)</f>
        <v>296417</v>
      </c>
      <c r="K196" s="328"/>
    </row>
    <row r="197" spans="1:11" x14ac:dyDescent="0.2">
      <c r="A197" s="328"/>
      <c r="B197" s="328"/>
      <c r="C197" s="328"/>
      <c r="D197" s="328"/>
      <c r="E197" s="328"/>
      <c r="F197" s="328"/>
      <c r="G197" s="328"/>
      <c r="H197" s="328"/>
      <c r="I197" s="328"/>
      <c r="J197" s="328"/>
      <c r="K197" s="328"/>
    </row>
    <row r="198" spans="1:11" x14ac:dyDescent="0.2">
      <c r="A198" s="328"/>
      <c r="B198" s="328"/>
      <c r="C198" s="328"/>
      <c r="D198" s="328"/>
      <c r="E198" s="328"/>
      <c r="F198" s="328"/>
      <c r="G198" s="328"/>
      <c r="H198" s="328"/>
      <c r="I198" s="328"/>
      <c r="J198" s="328"/>
      <c r="K198" s="328"/>
    </row>
    <row r="199" spans="1:11" x14ac:dyDescent="0.2">
      <c r="A199" s="730" t="s">
        <v>720</v>
      </c>
      <c r="B199" s="731"/>
      <c r="C199" s="732"/>
      <c r="D199" s="552">
        <v>2012</v>
      </c>
      <c r="E199" s="552">
        <v>2013</v>
      </c>
      <c r="F199" s="552">
        <v>2014</v>
      </c>
      <c r="G199" s="552">
        <v>2015</v>
      </c>
      <c r="H199" s="552">
        <v>2016</v>
      </c>
      <c r="I199" s="552">
        <v>2017</v>
      </c>
      <c r="J199" s="330" t="s">
        <v>68</v>
      </c>
      <c r="K199" s="328"/>
    </row>
    <row r="200" spans="1:11" x14ac:dyDescent="0.2">
      <c r="A200" s="726" t="s">
        <v>744</v>
      </c>
      <c r="B200" s="726"/>
      <c r="C200" s="726"/>
      <c r="D200" s="331">
        <v>63500</v>
      </c>
      <c r="E200" s="331">
        <v>232917</v>
      </c>
      <c r="F200" s="332"/>
      <c r="G200" s="332"/>
      <c r="H200" s="332"/>
      <c r="I200" s="332"/>
      <c r="J200" s="331">
        <f>SUM(D200:I200)</f>
        <v>296417</v>
      </c>
      <c r="K200" s="328"/>
    </row>
    <row r="201" spans="1:11" x14ac:dyDescent="0.2">
      <c r="A201" s="726"/>
      <c r="B201" s="726"/>
      <c r="C201" s="726"/>
      <c r="D201" s="331"/>
      <c r="E201" s="331"/>
      <c r="F201" s="332"/>
      <c r="G201" s="332"/>
      <c r="H201" s="332"/>
      <c r="I201" s="332"/>
      <c r="J201" s="331"/>
      <c r="K201" s="328"/>
    </row>
    <row r="202" spans="1:11" x14ac:dyDescent="0.2">
      <c r="A202" s="729"/>
      <c r="B202" s="729"/>
      <c r="C202" s="729"/>
      <c r="D202" s="331"/>
      <c r="E202" s="331"/>
      <c r="F202" s="332"/>
      <c r="G202" s="332"/>
      <c r="H202" s="332"/>
      <c r="I202" s="332"/>
      <c r="J202" s="331"/>
      <c r="K202" s="328"/>
    </row>
    <row r="203" spans="1:11" x14ac:dyDescent="0.2">
      <c r="A203" s="726"/>
      <c r="B203" s="726"/>
      <c r="C203" s="726"/>
      <c r="D203" s="331"/>
      <c r="E203" s="331"/>
      <c r="F203" s="332"/>
      <c r="G203" s="332"/>
      <c r="H203" s="332"/>
      <c r="I203" s="332"/>
      <c r="J203" s="331"/>
      <c r="K203" s="328"/>
    </row>
    <row r="204" spans="1:11" x14ac:dyDescent="0.2">
      <c r="A204" s="727" t="s">
        <v>724</v>
      </c>
      <c r="B204" s="726"/>
      <c r="C204" s="726"/>
      <c r="D204" s="334">
        <f>SUM(D200:D203)</f>
        <v>63500</v>
      </c>
      <c r="E204" s="334">
        <f>SUM(E200:E203)</f>
        <v>232917</v>
      </c>
      <c r="F204" s="333"/>
      <c r="G204" s="333"/>
      <c r="H204" s="333"/>
      <c r="I204" s="335"/>
      <c r="J204" s="334">
        <f>SUM(D204:I204)</f>
        <v>296417</v>
      </c>
      <c r="K204" s="328"/>
    </row>
    <row r="208" spans="1:11" x14ac:dyDescent="0.2">
      <c r="I208" s="336"/>
      <c r="J208" s="336"/>
      <c r="K208" s="336"/>
    </row>
    <row r="210" spans="1:11" x14ac:dyDescent="0.2">
      <c r="A210" s="728"/>
      <c r="B210" s="728"/>
      <c r="C210" s="728"/>
      <c r="D210" s="728"/>
      <c r="E210" s="728"/>
      <c r="F210" s="728"/>
      <c r="G210" s="728"/>
      <c r="H210" s="728"/>
      <c r="I210" s="728"/>
      <c r="J210" s="728"/>
      <c r="K210" s="728"/>
    </row>
    <row r="211" spans="1:11" x14ac:dyDescent="0.2">
      <c r="A211" s="728"/>
      <c r="B211" s="728"/>
      <c r="C211" s="728"/>
      <c r="D211" s="728"/>
      <c r="E211" s="728"/>
      <c r="F211" s="728"/>
      <c r="G211" s="728"/>
      <c r="H211" s="728"/>
      <c r="I211" s="728"/>
      <c r="J211" s="728"/>
      <c r="K211" s="728"/>
    </row>
    <row r="212" spans="1:11" x14ac:dyDescent="0.2">
      <c r="A212" s="728"/>
      <c r="B212" s="728"/>
      <c r="C212" s="728"/>
      <c r="D212" s="728"/>
      <c r="E212" s="728"/>
      <c r="F212" s="728"/>
      <c r="G212" s="728"/>
      <c r="H212" s="728"/>
      <c r="I212" s="728"/>
      <c r="J212" s="728"/>
      <c r="K212" s="728"/>
    </row>
    <row r="213" spans="1:11" x14ac:dyDescent="0.2">
      <c r="A213" s="328"/>
      <c r="B213" s="328"/>
      <c r="C213" s="328"/>
      <c r="D213" s="328"/>
      <c r="E213" s="328"/>
      <c r="F213" s="328"/>
      <c r="G213" s="328"/>
      <c r="H213" s="328"/>
      <c r="I213" s="328"/>
      <c r="J213" s="328"/>
      <c r="K213" s="328"/>
    </row>
    <row r="214" spans="1:11" x14ac:dyDescent="0.2">
      <c r="A214" s="725"/>
      <c r="B214" s="725"/>
      <c r="C214" s="725"/>
      <c r="D214" s="725"/>
      <c r="E214" s="725"/>
      <c r="F214" s="725"/>
      <c r="G214" s="725"/>
      <c r="H214" s="725"/>
      <c r="I214" s="725"/>
      <c r="J214" s="725"/>
      <c r="K214" s="725"/>
    </row>
    <row r="215" spans="1:11" x14ac:dyDescent="0.2">
      <c r="A215" s="725"/>
      <c r="B215" s="725"/>
      <c r="C215" s="725"/>
      <c r="D215" s="725"/>
      <c r="E215" s="725"/>
      <c r="F215" s="725"/>
      <c r="G215" s="725"/>
      <c r="H215" s="725"/>
      <c r="I215" s="725"/>
      <c r="J215" s="725"/>
      <c r="K215" s="725"/>
    </row>
    <row r="216" spans="1:11" x14ac:dyDescent="0.2">
      <c r="A216" s="328"/>
      <c r="B216" s="328"/>
      <c r="C216" s="328"/>
      <c r="D216" s="328"/>
      <c r="E216" s="328"/>
      <c r="F216" s="328"/>
      <c r="G216" s="328"/>
      <c r="H216" s="328"/>
      <c r="J216" s="329"/>
      <c r="K216" s="328"/>
    </row>
  </sheetData>
  <mergeCells count="130">
    <mergeCell ref="A3:K3"/>
    <mergeCell ref="A5:K5"/>
    <mergeCell ref="A7:K7"/>
    <mergeCell ref="A8:K8"/>
    <mergeCell ref="A16:C16"/>
    <mergeCell ref="A17:C17"/>
    <mergeCell ref="A21:C21"/>
    <mergeCell ref="A22:C22"/>
    <mergeCell ref="A23:C23"/>
    <mergeCell ref="A4:K4"/>
    <mergeCell ref="A24:C24"/>
    <mergeCell ref="A10:C10"/>
    <mergeCell ref="A11:C11"/>
    <mergeCell ref="A12:C12"/>
    <mergeCell ref="A13:C13"/>
    <mergeCell ref="A14:C14"/>
    <mergeCell ref="A15:C15"/>
    <mergeCell ref="A35:K35"/>
    <mergeCell ref="A36:K36"/>
    <mergeCell ref="A73:C73"/>
    <mergeCell ref="A38:C38"/>
    <mergeCell ref="A39:C39"/>
    <mergeCell ref="A40:C40"/>
    <mergeCell ref="A41:C41"/>
    <mergeCell ref="A25:C25"/>
    <mergeCell ref="A26:C26"/>
    <mergeCell ref="A51:C51"/>
    <mergeCell ref="A52:C52"/>
    <mergeCell ref="A53:C53"/>
    <mergeCell ref="A65:K65"/>
    <mergeCell ref="A66:K66"/>
    <mergeCell ref="A68:K68"/>
    <mergeCell ref="A69:K69"/>
    <mergeCell ref="A71:C71"/>
    <mergeCell ref="A72:C72"/>
    <mergeCell ref="A54:C54"/>
    <mergeCell ref="A64:K64"/>
    <mergeCell ref="A42:C42"/>
    <mergeCell ref="A43:C43"/>
    <mergeCell ref="A44:C44"/>
    <mergeCell ref="A45:C45"/>
    <mergeCell ref="A49:C49"/>
    <mergeCell ref="A50:C50"/>
    <mergeCell ref="A82:C82"/>
    <mergeCell ref="A83:C83"/>
    <mergeCell ref="A84:C84"/>
    <mergeCell ref="A85:C85"/>
    <mergeCell ref="A86:C86"/>
    <mergeCell ref="A87:C87"/>
    <mergeCell ref="A74:C74"/>
    <mergeCell ref="A75:C75"/>
    <mergeCell ref="A76:C76"/>
    <mergeCell ref="A77:C77"/>
    <mergeCell ref="A78:C78"/>
    <mergeCell ref="A99:C99"/>
    <mergeCell ref="A100:C100"/>
    <mergeCell ref="A101:C101"/>
    <mergeCell ref="A102:C102"/>
    <mergeCell ref="A103:C103"/>
    <mergeCell ref="A104:C104"/>
    <mergeCell ref="A94:K94"/>
    <mergeCell ref="A96:K96"/>
    <mergeCell ref="A97:K97"/>
    <mergeCell ref="A114:C114"/>
    <mergeCell ref="A115:C115"/>
    <mergeCell ref="A124:K124"/>
    <mergeCell ref="A125:K125"/>
    <mergeCell ref="A126:K126"/>
    <mergeCell ref="A105:C105"/>
    <mergeCell ref="A106:C106"/>
    <mergeCell ref="A110:C110"/>
    <mergeCell ref="A111:C111"/>
    <mergeCell ref="A112:C112"/>
    <mergeCell ref="A113:C113"/>
    <mergeCell ref="A135:C135"/>
    <mergeCell ref="A136:C136"/>
    <mergeCell ref="A137:C137"/>
    <mergeCell ref="A138:C138"/>
    <mergeCell ref="A142:C142"/>
    <mergeCell ref="A143:C143"/>
    <mergeCell ref="A128:K128"/>
    <mergeCell ref="A129:K129"/>
    <mergeCell ref="A131:C131"/>
    <mergeCell ref="A132:C132"/>
    <mergeCell ref="A133:C133"/>
    <mergeCell ref="A134:C134"/>
    <mergeCell ref="A153:K153"/>
    <mergeCell ref="A155:K155"/>
    <mergeCell ref="A156:K156"/>
    <mergeCell ref="A158:C158"/>
    <mergeCell ref="A159:C159"/>
    <mergeCell ref="A144:C144"/>
    <mergeCell ref="A145:C145"/>
    <mergeCell ref="A146:C146"/>
    <mergeCell ref="A147:C147"/>
    <mergeCell ref="A169:C169"/>
    <mergeCell ref="A170:C170"/>
    <mergeCell ref="A171:C171"/>
    <mergeCell ref="A172:C172"/>
    <mergeCell ref="A173:C173"/>
    <mergeCell ref="A174:C174"/>
    <mergeCell ref="A160:C160"/>
    <mergeCell ref="A161:C161"/>
    <mergeCell ref="A162:C162"/>
    <mergeCell ref="A163:C163"/>
    <mergeCell ref="A164:C164"/>
    <mergeCell ref="A165:C165"/>
    <mergeCell ref="A188:C188"/>
    <mergeCell ref="A189:C189"/>
    <mergeCell ref="A190:C190"/>
    <mergeCell ref="A191:C191"/>
    <mergeCell ref="A192:C192"/>
    <mergeCell ref="A193:C193"/>
    <mergeCell ref="A182:K182"/>
    <mergeCell ref="A183:K183"/>
    <mergeCell ref="A185:K185"/>
    <mergeCell ref="A186:K186"/>
    <mergeCell ref="A214:K214"/>
    <mergeCell ref="A215:K215"/>
    <mergeCell ref="A203:C203"/>
    <mergeCell ref="A204:C204"/>
    <mergeCell ref="A210:K210"/>
    <mergeCell ref="A211:K211"/>
    <mergeCell ref="A212:K212"/>
    <mergeCell ref="A194:C194"/>
    <mergeCell ref="A195:C195"/>
    <mergeCell ref="A199:C199"/>
    <mergeCell ref="A200:C200"/>
    <mergeCell ref="A201:C201"/>
    <mergeCell ref="A202:C202"/>
  </mergeCells>
  <pageMargins left="0.25" right="0.25" top="0.75" bottom="0.75" header="0.3" footer="0.3"/>
  <pageSetup paperSize="9" orientation="portrait" verticalDpi="0" r:id="rId1"/>
  <headerFooter>
    <oddHeader>&amp;L&amp;"Arial CE,Félkövér"Veresegyház Város Önkormányzata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opLeftCell="A22" workbookViewId="0">
      <selection activeCell="G38" sqref="G38"/>
    </sheetView>
  </sheetViews>
  <sheetFormatPr defaultRowHeight="12.75" x14ac:dyDescent="0.2"/>
  <cols>
    <col min="3" max="3" width="33.5703125" customWidth="1"/>
    <col min="4" max="4" width="15.7109375" customWidth="1"/>
    <col min="5" max="5" width="6.5703125" customWidth="1"/>
    <col min="6" max="6" width="46.85546875" customWidth="1"/>
    <col min="7" max="7" width="15.7109375" customWidth="1"/>
    <col min="259" max="259" width="33.5703125" customWidth="1"/>
    <col min="260" max="260" width="15.7109375" customWidth="1"/>
    <col min="261" max="261" width="6.5703125" customWidth="1"/>
    <col min="262" max="262" width="46.85546875" customWidth="1"/>
    <col min="263" max="263" width="15.7109375" customWidth="1"/>
    <col min="515" max="515" width="33.5703125" customWidth="1"/>
    <col min="516" max="516" width="15.7109375" customWidth="1"/>
    <col min="517" max="517" width="6.5703125" customWidth="1"/>
    <col min="518" max="518" width="46.85546875" customWidth="1"/>
    <col min="519" max="519" width="15.7109375" customWidth="1"/>
    <col min="771" max="771" width="33.5703125" customWidth="1"/>
    <col min="772" max="772" width="15.7109375" customWidth="1"/>
    <col min="773" max="773" width="6.5703125" customWidth="1"/>
    <col min="774" max="774" width="46.85546875" customWidth="1"/>
    <col min="775" max="775" width="15.7109375" customWidth="1"/>
    <col min="1027" max="1027" width="33.5703125" customWidth="1"/>
    <col min="1028" max="1028" width="15.7109375" customWidth="1"/>
    <col min="1029" max="1029" width="6.5703125" customWidth="1"/>
    <col min="1030" max="1030" width="46.85546875" customWidth="1"/>
    <col min="1031" max="1031" width="15.7109375" customWidth="1"/>
    <col min="1283" max="1283" width="33.5703125" customWidth="1"/>
    <col min="1284" max="1284" width="15.7109375" customWidth="1"/>
    <col min="1285" max="1285" width="6.5703125" customWidth="1"/>
    <col min="1286" max="1286" width="46.85546875" customWidth="1"/>
    <col min="1287" max="1287" width="15.7109375" customWidth="1"/>
    <col min="1539" max="1539" width="33.5703125" customWidth="1"/>
    <col min="1540" max="1540" width="15.7109375" customWidth="1"/>
    <col min="1541" max="1541" width="6.5703125" customWidth="1"/>
    <col min="1542" max="1542" width="46.85546875" customWidth="1"/>
    <col min="1543" max="1543" width="15.7109375" customWidth="1"/>
    <col min="1795" max="1795" width="33.5703125" customWidth="1"/>
    <col min="1796" max="1796" width="15.7109375" customWidth="1"/>
    <col min="1797" max="1797" width="6.5703125" customWidth="1"/>
    <col min="1798" max="1798" width="46.85546875" customWidth="1"/>
    <col min="1799" max="1799" width="15.7109375" customWidth="1"/>
    <col min="2051" max="2051" width="33.5703125" customWidth="1"/>
    <col min="2052" max="2052" width="15.7109375" customWidth="1"/>
    <col min="2053" max="2053" width="6.5703125" customWidth="1"/>
    <col min="2054" max="2054" width="46.85546875" customWidth="1"/>
    <col min="2055" max="2055" width="15.7109375" customWidth="1"/>
    <col min="2307" max="2307" width="33.5703125" customWidth="1"/>
    <col min="2308" max="2308" width="15.7109375" customWidth="1"/>
    <col min="2309" max="2309" width="6.5703125" customWidth="1"/>
    <col min="2310" max="2310" width="46.85546875" customWidth="1"/>
    <col min="2311" max="2311" width="15.7109375" customWidth="1"/>
    <col min="2563" max="2563" width="33.5703125" customWidth="1"/>
    <col min="2564" max="2564" width="15.7109375" customWidth="1"/>
    <col min="2565" max="2565" width="6.5703125" customWidth="1"/>
    <col min="2566" max="2566" width="46.85546875" customWidth="1"/>
    <col min="2567" max="2567" width="15.7109375" customWidth="1"/>
    <col min="2819" max="2819" width="33.5703125" customWidth="1"/>
    <col min="2820" max="2820" width="15.7109375" customWidth="1"/>
    <col min="2821" max="2821" width="6.5703125" customWidth="1"/>
    <col min="2822" max="2822" width="46.85546875" customWidth="1"/>
    <col min="2823" max="2823" width="15.7109375" customWidth="1"/>
    <col min="3075" max="3075" width="33.5703125" customWidth="1"/>
    <col min="3076" max="3076" width="15.7109375" customWidth="1"/>
    <col min="3077" max="3077" width="6.5703125" customWidth="1"/>
    <col min="3078" max="3078" width="46.85546875" customWidth="1"/>
    <col min="3079" max="3079" width="15.7109375" customWidth="1"/>
    <col min="3331" max="3331" width="33.5703125" customWidth="1"/>
    <col min="3332" max="3332" width="15.7109375" customWidth="1"/>
    <col min="3333" max="3333" width="6.5703125" customWidth="1"/>
    <col min="3334" max="3334" width="46.85546875" customWidth="1"/>
    <col min="3335" max="3335" width="15.7109375" customWidth="1"/>
    <col min="3587" max="3587" width="33.5703125" customWidth="1"/>
    <col min="3588" max="3588" width="15.7109375" customWidth="1"/>
    <col min="3589" max="3589" width="6.5703125" customWidth="1"/>
    <col min="3590" max="3590" width="46.85546875" customWidth="1"/>
    <col min="3591" max="3591" width="15.7109375" customWidth="1"/>
    <col min="3843" max="3843" width="33.5703125" customWidth="1"/>
    <col min="3844" max="3844" width="15.7109375" customWidth="1"/>
    <col min="3845" max="3845" width="6.5703125" customWidth="1"/>
    <col min="3846" max="3846" width="46.85546875" customWidth="1"/>
    <col min="3847" max="3847" width="15.7109375" customWidth="1"/>
    <col min="4099" max="4099" width="33.5703125" customWidth="1"/>
    <col min="4100" max="4100" width="15.7109375" customWidth="1"/>
    <col min="4101" max="4101" width="6.5703125" customWidth="1"/>
    <col min="4102" max="4102" width="46.85546875" customWidth="1"/>
    <col min="4103" max="4103" width="15.7109375" customWidth="1"/>
    <col min="4355" max="4355" width="33.5703125" customWidth="1"/>
    <col min="4356" max="4356" width="15.7109375" customWidth="1"/>
    <col min="4357" max="4357" width="6.5703125" customWidth="1"/>
    <col min="4358" max="4358" width="46.85546875" customWidth="1"/>
    <col min="4359" max="4359" width="15.7109375" customWidth="1"/>
    <col min="4611" max="4611" width="33.5703125" customWidth="1"/>
    <col min="4612" max="4612" width="15.7109375" customWidth="1"/>
    <col min="4613" max="4613" width="6.5703125" customWidth="1"/>
    <col min="4614" max="4614" width="46.85546875" customWidth="1"/>
    <col min="4615" max="4615" width="15.7109375" customWidth="1"/>
    <col min="4867" max="4867" width="33.5703125" customWidth="1"/>
    <col min="4868" max="4868" width="15.7109375" customWidth="1"/>
    <col min="4869" max="4869" width="6.5703125" customWidth="1"/>
    <col min="4870" max="4870" width="46.85546875" customWidth="1"/>
    <col min="4871" max="4871" width="15.7109375" customWidth="1"/>
    <col min="5123" max="5123" width="33.5703125" customWidth="1"/>
    <col min="5124" max="5124" width="15.7109375" customWidth="1"/>
    <col min="5125" max="5125" width="6.5703125" customWidth="1"/>
    <col min="5126" max="5126" width="46.85546875" customWidth="1"/>
    <col min="5127" max="5127" width="15.7109375" customWidth="1"/>
    <col min="5379" max="5379" width="33.5703125" customWidth="1"/>
    <col min="5380" max="5380" width="15.7109375" customWidth="1"/>
    <col min="5381" max="5381" width="6.5703125" customWidth="1"/>
    <col min="5382" max="5382" width="46.85546875" customWidth="1"/>
    <col min="5383" max="5383" width="15.7109375" customWidth="1"/>
    <col min="5635" max="5635" width="33.5703125" customWidth="1"/>
    <col min="5636" max="5636" width="15.7109375" customWidth="1"/>
    <col min="5637" max="5637" width="6.5703125" customWidth="1"/>
    <col min="5638" max="5638" width="46.85546875" customWidth="1"/>
    <col min="5639" max="5639" width="15.7109375" customWidth="1"/>
    <col min="5891" max="5891" width="33.5703125" customWidth="1"/>
    <col min="5892" max="5892" width="15.7109375" customWidth="1"/>
    <col min="5893" max="5893" width="6.5703125" customWidth="1"/>
    <col min="5894" max="5894" width="46.85546875" customWidth="1"/>
    <col min="5895" max="5895" width="15.7109375" customWidth="1"/>
    <col min="6147" max="6147" width="33.5703125" customWidth="1"/>
    <col min="6148" max="6148" width="15.7109375" customWidth="1"/>
    <col min="6149" max="6149" width="6.5703125" customWidth="1"/>
    <col min="6150" max="6150" width="46.85546875" customWidth="1"/>
    <col min="6151" max="6151" width="15.7109375" customWidth="1"/>
    <col min="6403" max="6403" width="33.5703125" customWidth="1"/>
    <col min="6404" max="6404" width="15.7109375" customWidth="1"/>
    <col min="6405" max="6405" width="6.5703125" customWidth="1"/>
    <col min="6406" max="6406" width="46.85546875" customWidth="1"/>
    <col min="6407" max="6407" width="15.7109375" customWidth="1"/>
    <col min="6659" max="6659" width="33.5703125" customWidth="1"/>
    <col min="6660" max="6660" width="15.7109375" customWidth="1"/>
    <col min="6661" max="6661" width="6.5703125" customWidth="1"/>
    <col min="6662" max="6662" width="46.85546875" customWidth="1"/>
    <col min="6663" max="6663" width="15.7109375" customWidth="1"/>
    <col min="6915" max="6915" width="33.5703125" customWidth="1"/>
    <col min="6916" max="6916" width="15.7109375" customWidth="1"/>
    <col min="6917" max="6917" width="6.5703125" customWidth="1"/>
    <col min="6918" max="6918" width="46.85546875" customWidth="1"/>
    <col min="6919" max="6919" width="15.7109375" customWidth="1"/>
    <col min="7171" max="7171" width="33.5703125" customWidth="1"/>
    <col min="7172" max="7172" width="15.7109375" customWidth="1"/>
    <col min="7173" max="7173" width="6.5703125" customWidth="1"/>
    <col min="7174" max="7174" width="46.85546875" customWidth="1"/>
    <col min="7175" max="7175" width="15.7109375" customWidth="1"/>
    <col min="7427" max="7427" width="33.5703125" customWidth="1"/>
    <col min="7428" max="7428" width="15.7109375" customWidth="1"/>
    <col min="7429" max="7429" width="6.5703125" customWidth="1"/>
    <col min="7430" max="7430" width="46.85546875" customWidth="1"/>
    <col min="7431" max="7431" width="15.7109375" customWidth="1"/>
    <col min="7683" max="7683" width="33.5703125" customWidth="1"/>
    <col min="7684" max="7684" width="15.7109375" customWidth="1"/>
    <col min="7685" max="7685" width="6.5703125" customWidth="1"/>
    <col min="7686" max="7686" width="46.85546875" customWidth="1"/>
    <col min="7687" max="7687" width="15.7109375" customWidth="1"/>
    <col min="7939" max="7939" width="33.5703125" customWidth="1"/>
    <col min="7940" max="7940" width="15.7109375" customWidth="1"/>
    <col min="7941" max="7941" width="6.5703125" customWidth="1"/>
    <col min="7942" max="7942" width="46.85546875" customWidth="1"/>
    <col min="7943" max="7943" width="15.7109375" customWidth="1"/>
    <col min="8195" max="8195" width="33.5703125" customWidth="1"/>
    <col min="8196" max="8196" width="15.7109375" customWidth="1"/>
    <col min="8197" max="8197" width="6.5703125" customWidth="1"/>
    <col min="8198" max="8198" width="46.85546875" customWidth="1"/>
    <col min="8199" max="8199" width="15.7109375" customWidth="1"/>
    <col min="8451" max="8451" width="33.5703125" customWidth="1"/>
    <col min="8452" max="8452" width="15.7109375" customWidth="1"/>
    <col min="8453" max="8453" width="6.5703125" customWidth="1"/>
    <col min="8454" max="8454" width="46.85546875" customWidth="1"/>
    <col min="8455" max="8455" width="15.7109375" customWidth="1"/>
    <col min="8707" max="8707" width="33.5703125" customWidth="1"/>
    <col min="8708" max="8708" width="15.7109375" customWidth="1"/>
    <col min="8709" max="8709" width="6.5703125" customWidth="1"/>
    <col min="8710" max="8710" width="46.85546875" customWidth="1"/>
    <col min="8711" max="8711" width="15.7109375" customWidth="1"/>
    <col min="8963" max="8963" width="33.5703125" customWidth="1"/>
    <col min="8964" max="8964" width="15.7109375" customWidth="1"/>
    <col min="8965" max="8965" width="6.5703125" customWidth="1"/>
    <col min="8966" max="8966" width="46.85546875" customWidth="1"/>
    <col min="8967" max="8967" width="15.7109375" customWidth="1"/>
    <col min="9219" max="9219" width="33.5703125" customWidth="1"/>
    <col min="9220" max="9220" width="15.7109375" customWidth="1"/>
    <col min="9221" max="9221" width="6.5703125" customWidth="1"/>
    <col min="9222" max="9222" width="46.85546875" customWidth="1"/>
    <col min="9223" max="9223" width="15.7109375" customWidth="1"/>
    <col min="9475" max="9475" width="33.5703125" customWidth="1"/>
    <col min="9476" max="9476" width="15.7109375" customWidth="1"/>
    <col min="9477" max="9477" width="6.5703125" customWidth="1"/>
    <col min="9478" max="9478" width="46.85546875" customWidth="1"/>
    <col min="9479" max="9479" width="15.7109375" customWidth="1"/>
    <col min="9731" max="9731" width="33.5703125" customWidth="1"/>
    <col min="9732" max="9732" width="15.7109375" customWidth="1"/>
    <col min="9733" max="9733" width="6.5703125" customWidth="1"/>
    <col min="9734" max="9734" width="46.85546875" customWidth="1"/>
    <col min="9735" max="9735" width="15.7109375" customWidth="1"/>
    <col min="9987" max="9987" width="33.5703125" customWidth="1"/>
    <col min="9988" max="9988" width="15.7109375" customWidth="1"/>
    <col min="9989" max="9989" width="6.5703125" customWidth="1"/>
    <col min="9990" max="9990" width="46.85546875" customWidth="1"/>
    <col min="9991" max="9991" width="15.7109375" customWidth="1"/>
    <col min="10243" max="10243" width="33.5703125" customWidth="1"/>
    <col min="10244" max="10244" width="15.7109375" customWidth="1"/>
    <col min="10245" max="10245" width="6.5703125" customWidth="1"/>
    <col min="10246" max="10246" width="46.85546875" customWidth="1"/>
    <col min="10247" max="10247" width="15.7109375" customWidth="1"/>
    <col min="10499" max="10499" width="33.5703125" customWidth="1"/>
    <col min="10500" max="10500" width="15.7109375" customWidth="1"/>
    <col min="10501" max="10501" width="6.5703125" customWidth="1"/>
    <col min="10502" max="10502" width="46.85546875" customWidth="1"/>
    <col min="10503" max="10503" width="15.7109375" customWidth="1"/>
    <col min="10755" max="10755" width="33.5703125" customWidth="1"/>
    <col min="10756" max="10756" width="15.7109375" customWidth="1"/>
    <col min="10757" max="10757" width="6.5703125" customWidth="1"/>
    <col min="10758" max="10758" width="46.85546875" customWidth="1"/>
    <col min="10759" max="10759" width="15.7109375" customWidth="1"/>
    <col min="11011" max="11011" width="33.5703125" customWidth="1"/>
    <col min="11012" max="11012" width="15.7109375" customWidth="1"/>
    <col min="11013" max="11013" width="6.5703125" customWidth="1"/>
    <col min="11014" max="11014" width="46.85546875" customWidth="1"/>
    <col min="11015" max="11015" width="15.7109375" customWidth="1"/>
    <col min="11267" max="11267" width="33.5703125" customWidth="1"/>
    <col min="11268" max="11268" width="15.7109375" customWidth="1"/>
    <col min="11269" max="11269" width="6.5703125" customWidth="1"/>
    <col min="11270" max="11270" width="46.85546875" customWidth="1"/>
    <col min="11271" max="11271" width="15.7109375" customWidth="1"/>
    <col min="11523" max="11523" width="33.5703125" customWidth="1"/>
    <col min="11524" max="11524" width="15.7109375" customWidth="1"/>
    <col min="11525" max="11525" width="6.5703125" customWidth="1"/>
    <col min="11526" max="11526" width="46.85546875" customWidth="1"/>
    <col min="11527" max="11527" width="15.7109375" customWidth="1"/>
    <col min="11779" max="11779" width="33.5703125" customWidth="1"/>
    <col min="11780" max="11780" width="15.7109375" customWidth="1"/>
    <col min="11781" max="11781" width="6.5703125" customWidth="1"/>
    <col min="11782" max="11782" width="46.85546875" customWidth="1"/>
    <col min="11783" max="11783" width="15.7109375" customWidth="1"/>
    <col min="12035" max="12035" width="33.5703125" customWidth="1"/>
    <col min="12036" max="12036" width="15.7109375" customWidth="1"/>
    <col min="12037" max="12037" width="6.5703125" customWidth="1"/>
    <col min="12038" max="12038" width="46.85546875" customWidth="1"/>
    <col min="12039" max="12039" width="15.7109375" customWidth="1"/>
    <col min="12291" max="12291" width="33.5703125" customWidth="1"/>
    <col min="12292" max="12292" width="15.7109375" customWidth="1"/>
    <col min="12293" max="12293" width="6.5703125" customWidth="1"/>
    <col min="12294" max="12294" width="46.85546875" customWidth="1"/>
    <col min="12295" max="12295" width="15.7109375" customWidth="1"/>
    <col min="12547" max="12547" width="33.5703125" customWidth="1"/>
    <col min="12548" max="12548" width="15.7109375" customWidth="1"/>
    <col min="12549" max="12549" width="6.5703125" customWidth="1"/>
    <col min="12550" max="12550" width="46.85546875" customWidth="1"/>
    <col min="12551" max="12551" width="15.7109375" customWidth="1"/>
    <col min="12803" max="12803" width="33.5703125" customWidth="1"/>
    <col min="12804" max="12804" width="15.7109375" customWidth="1"/>
    <col min="12805" max="12805" width="6.5703125" customWidth="1"/>
    <col min="12806" max="12806" width="46.85546875" customWidth="1"/>
    <col min="12807" max="12807" width="15.7109375" customWidth="1"/>
    <col min="13059" max="13059" width="33.5703125" customWidth="1"/>
    <col min="13060" max="13060" width="15.7109375" customWidth="1"/>
    <col min="13061" max="13061" width="6.5703125" customWidth="1"/>
    <col min="13062" max="13062" width="46.85546875" customWidth="1"/>
    <col min="13063" max="13063" width="15.7109375" customWidth="1"/>
    <col min="13315" max="13315" width="33.5703125" customWidth="1"/>
    <col min="13316" max="13316" width="15.7109375" customWidth="1"/>
    <col min="13317" max="13317" width="6.5703125" customWidth="1"/>
    <col min="13318" max="13318" width="46.85546875" customWidth="1"/>
    <col min="13319" max="13319" width="15.7109375" customWidth="1"/>
    <col min="13571" max="13571" width="33.5703125" customWidth="1"/>
    <col min="13572" max="13572" width="15.7109375" customWidth="1"/>
    <col min="13573" max="13573" width="6.5703125" customWidth="1"/>
    <col min="13574" max="13574" width="46.85546875" customWidth="1"/>
    <col min="13575" max="13575" width="15.7109375" customWidth="1"/>
    <col min="13827" max="13827" width="33.5703125" customWidth="1"/>
    <col min="13828" max="13828" width="15.7109375" customWidth="1"/>
    <col min="13829" max="13829" width="6.5703125" customWidth="1"/>
    <col min="13830" max="13830" width="46.85546875" customWidth="1"/>
    <col min="13831" max="13831" width="15.7109375" customWidth="1"/>
    <col min="14083" max="14083" width="33.5703125" customWidth="1"/>
    <col min="14084" max="14084" width="15.7109375" customWidth="1"/>
    <col min="14085" max="14085" width="6.5703125" customWidth="1"/>
    <col min="14086" max="14086" width="46.85546875" customWidth="1"/>
    <col min="14087" max="14087" width="15.7109375" customWidth="1"/>
    <col min="14339" max="14339" width="33.5703125" customWidth="1"/>
    <col min="14340" max="14340" width="15.7109375" customWidth="1"/>
    <col min="14341" max="14341" width="6.5703125" customWidth="1"/>
    <col min="14342" max="14342" width="46.85546875" customWidth="1"/>
    <col min="14343" max="14343" width="15.7109375" customWidth="1"/>
    <col min="14595" max="14595" width="33.5703125" customWidth="1"/>
    <col min="14596" max="14596" width="15.7109375" customWidth="1"/>
    <col min="14597" max="14597" width="6.5703125" customWidth="1"/>
    <col min="14598" max="14598" width="46.85546875" customWidth="1"/>
    <col min="14599" max="14599" width="15.7109375" customWidth="1"/>
    <col min="14851" max="14851" width="33.5703125" customWidth="1"/>
    <col min="14852" max="14852" width="15.7109375" customWidth="1"/>
    <col min="14853" max="14853" width="6.5703125" customWidth="1"/>
    <col min="14854" max="14854" width="46.85546875" customWidth="1"/>
    <col min="14855" max="14855" width="15.7109375" customWidth="1"/>
    <col min="15107" max="15107" width="33.5703125" customWidth="1"/>
    <col min="15108" max="15108" width="15.7109375" customWidth="1"/>
    <col min="15109" max="15109" width="6.5703125" customWidth="1"/>
    <col min="15110" max="15110" width="46.85546875" customWidth="1"/>
    <col min="15111" max="15111" width="15.7109375" customWidth="1"/>
    <col min="15363" max="15363" width="33.5703125" customWidth="1"/>
    <col min="15364" max="15364" width="15.7109375" customWidth="1"/>
    <col min="15365" max="15365" width="6.5703125" customWidth="1"/>
    <col min="15366" max="15366" width="46.85546875" customWidth="1"/>
    <col min="15367" max="15367" width="15.7109375" customWidth="1"/>
    <col min="15619" max="15619" width="33.5703125" customWidth="1"/>
    <col min="15620" max="15620" width="15.7109375" customWidth="1"/>
    <col min="15621" max="15621" width="6.5703125" customWidth="1"/>
    <col min="15622" max="15622" width="46.85546875" customWidth="1"/>
    <col min="15623" max="15623" width="15.7109375" customWidth="1"/>
    <col min="15875" max="15875" width="33.5703125" customWidth="1"/>
    <col min="15876" max="15876" width="15.7109375" customWidth="1"/>
    <col min="15877" max="15877" width="6.5703125" customWidth="1"/>
    <col min="15878" max="15878" width="46.85546875" customWidth="1"/>
    <col min="15879" max="15879" width="15.7109375" customWidth="1"/>
    <col min="16131" max="16131" width="33.5703125" customWidth="1"/>
    <col min="16132" max="16132" width="15.7109375" customWidth="1"/>
    <col min="16133" max="16133" width="6.5703125" customWidth="1"/>
    <col min="16134" max="16134" width="46.85546875" customWidth="1"/>
    <col min="16135" max="16135" width="15.7109375" customWidth="1"/>
  </cols>
  <sheetData>
    <row r="1" spans="1:7" ht="14.25" x14ac:dyDescent="0.2">
      <c r="A1" s="57" t="s">
        <v>425</v>
      </c>
      <c r="F1" s="10"/>
      <c r="G1" s="186" t="s">
        <v>435</v>
      </c>
    </row>
    <row r="2" spans="1:7" x14ac:dyDescent="0.2">
      <c r="A2" s="154"/>
      <c r="B2" s="154"/>
      <c r="C2" s="154"/>
      <c r="D2" s="154"/>
      <c r="E2" s="154"/>
      <c r="F2" s="154"/>
      <c r="G2" s="154"/>
    </row>
    <row r="3" spans="1:7" ht="15" x14ac:dyDescent="0.2">
      <c r="A3" s="584" t="s">
        <v>376</v>
      </c>
      <c r="B3" s="584"/>
      <c r="C3" s="584"/>
      <c r="D3" s="584"/>
      <c r="E3" s="584"/>
      <c r="F3" s="584"/>
      <c r="G3" s="584"/>
    </row>
    <row r="4" spans="1:7" x14ac:dyDescent="0.2">
      <c r="G4" s="170" t="s">
        <v>0</v>
      </c>
    </row>
    <row r="5" spans="1:7" x14ac:dyDescent="0.2">
      <c r="A5" s="585" t="s">
        <v>377</v>
      </c>
      <c r="B5" s="585"/>
      <c r="C5" s="585"/>
      <c r="D5" s="585"/>
      <c r="E5" s="585" t="s">
        <v>378</v>
      </c>
      <c r="F5" s="585"/>
      <c r="G5" s="585"/>
    </row>
    <row r="6" spans="1:7" x14ac:dyDescent="0.2">
      <c r="A6" s="586" t="s">
        <v>86</v>
      </c>
      <c r="B6" s="586"/>
      <c r="C6" s="586"/>
      <c r="D6" s="169" t="s">
        <v>217</v>
      </c>
      <c r="E6" s="586" t="s">
        <v>1</v>
      </c>
      <c r="F6" s="586"/>
      <c r="G6" s="169" t="s">
        <v>217</v>
      </c>
    </row>
    <row r="7" spans="1:7" x14ac:dyDescent="0.2">
      <c r="A7" s="573" t="s">
        <v>192</v>
      </c>
      <c r="B7" s="573"/>
      <c r="C7" s="573"/>
      <c r="D7" s="155">
        <f>SUM(D8:D12)</f>
        <v>104247</v>
      </c>
      <c r="E7" s="573" t="s">
        <v>193</v>
      </c>
      <c r="F7" s="573"/>
      <c r="G7" s="155">
        <f>SUM(G8:G12)</f>
        <v>104247</v>
      </c>
    </row>
    <row r="8" spans="1:7" x14ac:dyDescent="0.2">
      <c r="A8" s="570" t="s">
        <v>87</v>
      </c>
      <c r="B8" s="570"/>
      <c r="C8" s="570"/>
      <c r="D8" s="156">
        <f>'[1]2.12_bölcsi'!F8</f>
        <v>18959</v>
      </c>
      <c r="E8" s="570" t="s">
        <v>137</v>
      </c>
      <c r="F8" s="570"/>
      <c r="G8" s="156">
        <f>'[1]3.1_bölcsi'!E8</f>
        <v>51861</v>
      </c>
    </row>
    <row r="9" spans="1:7" x14ac:dyDescent="0.2">
      <c r="A9" s="582" t="s">
        <v>88</v>
      </c>
      <c r="B9" s="582"/>
      <c r="C9" s="582"/>
      <c r="D9" s="156"/>
      <c r="E9" s="583" t="s">
        <v>167</v>
      </c>
      <c r="F9" s="583"/>
      <c r="G9" s="156">
        <f>'[1]3.1_bölcsi'!E9</f>
        <v>12860</v>
      </c>
    </row>
    <row r="10" spans="1:7" x14ac:dyDescent="0.2">
      <c r="A10" s="582" t="s">
        <v>152</v>
      </c>
      <c r="B10" s="582"/>
      <c r="C10" s="582"/>
      <c r="D10" s="156"/>
      <c r="E10" s="570" t="s">
        <v>155</v>
      </c>
      <c r="F10" s="570"/>
      <c r="G10" s="156">
        <f>'[1]3.1_bölcsi'!E10</f>
        <v>39526</v>
      </c>
    </row>
    <row r="11" spans="1:7" x14ac:dyDescent="0.2">
      <c r="A11" s="570" t="s">
        <v>89</v>
      </c>
      <c r="B11" s="570"/>
      <c r="C11" s="570"/>
      <c r="D11" s="156">
        <f>'[1]2.12_bölcsi'!F49</f>
        <v>85288</v>
      </c>
      <c r="E11" s="570" t="s">
        <v>156</v>
      </c>
      <c r="F11" s="570"/>
      <c r="G11" s="156"/>
    </row>
    <row r="12" spans="1:7" x14ac:dyDescent="0.2">
      <c r="A12" s="570" t="s">
        <v>90</v>
      </c>
      <c r="B12" s="570"/>
      <c r="C12" s="570"/>
      <c r="D12" s="156"/>
      <c r="E12" s="570" t="s">
        <v>140</v>
      </c>
      <c r="F12" s="570"/>
      <c r="G12" s="156"/>
    </row>
    <row r="13" spans="1:7" x14ac:dyDescent="0.2">
      <c r="A13" s="570"/>
      <c r="B13" s="570"/>
      <c r="C13" s="570"/>
      <c r="D13" s="156"/>
      <c r="E13" s="571"/>
      <c r="F13" s="572"/>
      <c r="G13" s="156"/>
    </row>
    <row r="14" spans="1:7" x14ac:dyDescent="0.2">
      <c r="A14" s="573" t="s">
        <v>194</v>
      </c>
      <c r="B14" s="573"/>
      <c r="C14" s="573"/>
      <c r="D14" s="155">
        <f>SUM(D15:D18)</f>
        <v>0</v>
      </c>
      <c r="E14" s="573" t="s">
        <v>195</v>
      </c>
      <c r="F14" s="573"/>
      <c r="G14" s="156">
        <f>SUM(G15:G17)</f>
        <v>0</v>
      </c>
    </row>
    <row r="15" spans="1:7" x14ac:dyDescent="0.2">
      <c r="A15" s="570" t="s">
        <v>91</v>
      </c>
      <c r="B15" s="570"/>
      <c r="C15" s="570"/>
      <c r="D15" s="156"/>
      <c r="E15" s="571" t="s">
        <v>157</v>
      </c>
      <c r="F15" s="572"/>
      <c r="G15" s="156"/>
    </row>
    <row r="16" spans="1:7" x14ac:dyDescent="0.2">
      <c r="A16" s="582" t="s">
        <v>108</v>
      </c>
      <c r="B16" s="582"/>
      <c r="C16" s="582"/>
      <c r="D16" s="156"/>
      <c r="E16" s="571" t="s">
        <v>158</v>
      </c>
      <c r="F16" s="572"/>
      <c r="G16" s="156"/>
    </row>
    <row r="17" spans="1:7" x14ac:dyDescent="0.2">
      <c r="A17" s="570" t="s">
        <v>92</v>
      </c>
      <c r="B17" s="570"/>
      <c r="C17" s="570"/>
      <c r="D17" s="156"/>
      <c r="E17" s="571" t="s">
        <v>148</v>
      </c>
      <c r="F17" s="572"/>
      <c r="G17" s="156"/>
    </row>
    <row r="18" spans="1:7" x14ac:dyDescent="0.2">
      <c r="A18" s="570" t="s">
        <v>93</v>
      </c>
      <c r="B18" s="570"/>
      <c r="C18" s="570"/>
      <c r="D18" s="156"/>
      <c r="E18" s="571"/>
      <c r="F18" s="572"/>
      <c r="G18" s="156"/>
    </row>
    <row r="19" spans="1:7" x14ac:dyDescent="0.2">
      <c r="A19" s="581" t="s">
        <v>196</v>
      </c>
      <c r="B19" s="565"/>
      <c r="C19" s="565"/>
      <c r="D19" s="155">
        <f>SUM(D20:D21)</f>
        <v>0</v>
      </c>
      <c r="E19" s="579" t="s">
        <v>186</v>
      </c>
      <c r="F19" s="580"/>
      <c r="G19" s="156">
        <f>SUM(G20:G21)</f>
        <v>0</v>
      </c>
    </row>
    <row r="20" spans="1:7" x14ac:dyDescent="0.2">
      <c r="A20" s="570" t="s">
        <v>183</v>
      </c>
      <c r="B20" s="570"/>
      <c r="C20" s="570"/>
      <c r="D20" s="156"/>
      <c r="E20" s="561" t="s">
        <v>184</v>
      </c>
      <c r="F20" s="563"/>
      <c r="G20" s="156">
        <v>0</v>
      </c>
    </row>
    <row r="21" spans="1:7" x14ac:dyDescent="0.2">
      <c r="A21" s="570" t="s">
        <v>182</v>
      </c>
      <c r="B21" s="570"/>
      <c r="C21" s="570"/>
      <c r="D21" s="156"/>
      <c r="E21" s="571" t="s">
        <v>185</v>
      </c>
      <c r="F21" s="572"/>
      <c r="G21" s="156">
        <v>0</v>
      </c>
    </row>
    <row r="22" spans="1:7" x14ac:dyDescent="0.2">
      <c r="A22" s="570"/>
      <c r="B22" s="570"/>
      <c r="C22" s="570"/>
      <c r="D22" s="156"/>
      <c r="E22" s="571"/>
      <c r="F22" s="572"/>
      <c r="G22" s="156"/>
    </row>
    <row r="23" spans="1:7" x14ac:dyDescent="0.2">
      <c r="A23" s="570"/>
      <c r="B23" s="570"/>
      <c r="C23" s="570"/>
      <c r="D23" s="156"/>
      <c r="E23" s="574" t="s">
        <v>197</v>
      </c>
      <c r="F23" s="575"/>
      <c r="G23" s="156">
        <f>SUM(G24:G25)</f>
        <v>0</v>
      </c>
    </row>
    <row r="24" spans="1:7" x14ac:dyDescent="0.2">
      <c r="A24" s="570"/>
      <c r="B24" s="570"/>
      <c r="C24" s="570"/>
      <c r="D24" s="156"/>
      <c r="E24" s="571" t="s">
        <v>163</v>
      </c>
      <c r="F24" s="572"/>
      <c r="G24" s="156"/>
    </row>
    <row r="25" spans="1:7" x14ac:dyDescent="0.2">
      <c r="A25" s="570"/>
      <c r="B25" s="570"/>
      <c r="C25" s="570"/>
      <c r="D25" s="156"/>
      <c r="E25" s="571" t="s">
        <v>164</v>
      </c>
      <c r="F25" s="572"/>
      <c r="G25" s="156">
        <v>0</v>
      </c>
    </row>
    <row r="26" spans="1:7" x14ac:dyDescent="0.2">
      <c r="A26" s="570"/>
      <c r="B26" s="570"/>
      <c r="C26" s="570"/>
      <c r="D26" s="156"/>
      <c r="E26" s="571"/>
      <c r="F26" s="572"/>
      <c r="G26" s="156"/>
    </row>
    <row r="27" spans="1:7" x14ac:dyDescent="0.2">
      <c r="A27" s="573" t="s">
        <v>188</v>
      </c>
      <c r="B27" s="573"/>
      <c r="C27" s="573"/>
      <c r="D27" s="155">
        <f>SUM(D7+D14+D19)</f>
        <v>104247</v>
      </c>
      <c r="E27" s="574" t="s">
        <v>190</v>
      </c>
      <c r="F27" s="575"/>
      <c r="G27" s="155">
        <f>SUM(G7+G14+G19+G23)</f>
        <v>104247</v>
      </c>
    </row>
    <row r="28" spans="1:7" x14ac:dyDescent="0.2">
      <c r="A28" s="576" t="s">
        <v>218</v>
      </c>
      <c r="B28" s="577"/>
      <c r="C28" s="578"/>
      <c r="D28" s="156">
        <f>SUM(D35+D32+D29)</f>
        <v>0</v>
      </c>
      <c r="E28" s="579" t="s">
        <v>224</v>
      </c>
      <c r="F28" s="580"/>
      <c r="G28" s="156">
        <f>SUM(G29+G32+G35)</f>
        <v>0</v>
      </c>
    </row>
    <row r="29" spans="1:7" x14ac:dyDescent="0.2">
      <c r="A29" s="561" t="s">
        <v>220</v>
      </c>
      <c r="B29" s="562"/>
      <c r="C29" s="563"/>
      <c r="D29" s="156">
        <f>SUM(D30:D31)</f>
        <v>0</v>
      </c>
      <c r="E29" s="561" t="s">
        <v>221</v>
      </c>
      <c r="F29" s="563"/>
      <c r="G29" s="156">
        <v>0</v>
      </c>
    </row>
    <row r="30" spans="1:7" x14ac:dyDescent="0.2">
      <c r="A30" s="561" t="s">
        <v>379</v>
      </c>
      <c r="B30" s="562"/>
      <c r="C30" s="563"/>
      <c r="D30" s="156"/>
      <c r="E30" s="165"/>
      <c r="F30" s="166"/>
      <c r="G30" s="156"/>
    </row>
    <row r="31" spans="1:7" x14ac:dyDescent="0.2">
      <c r="A31" s="561" t="s">
        <v>380</v>
      </c>
      <c r="B31" s="562"/>
      <c r="C31" s="563"/>
      <c r="D31" s="156"/>
      <c r="E31" s="165"/>
      <c r="F31" s="166"/>
      <c r="G31" s="156"/>
    </row>
    <row r="32" spans="1:7" x14ac:dyDescent="0.2">
      <c r="A32" s="561" t="s">
        <v>219</v>
      </c>
      <c r="B32" s="562"/>
      <c r="C32" s="563"/>
      <c r="D32" s="157">
        <f>SUM(D33:D34)</f>
        <v>0</v>
      </c>
      <c r="E32" s="568" t="s">
        <v>222</v>
      </c>
      <c r="F32" s="569"/>
      <c r="G32" s="156">
        <v>0</v>
      </c>
    </row>
    <row r="33" spans="1:7" x14ac:dyDescent="0.2">
      <c r="A33" s="561" t="s">
        <v>379</v>
      </c>
      <c r="B33" s="562"/>
      <c r="C33" s="563"/>
      <c r="D33" s="157"/>
      <c r="E33" s="167"/>
      <c r="F33" s="168"/>
      <c r="G33" s="156"/>
    </row>
    <row r="34" spans="1:7" x14ac:dyDescent="0.2">
      <c r="A34" s="561" t="s">
        <v>380</v>
      </c>
      <c r="B34" s="562"/>
      <c r="C34" s="563"/>
      <c r="D34" s="157"/>
      <c r="E34" s="167"/>
      <c r="F34" s="168"/>
      <c r="G34" s="156"/>
    </row>
    <row r="35" spans="1:7" x14ac:dyDescent="0.2">
      <c r="A35" s="565" t="s">
        <v>230</v>
      </c>
      <c r="B35" s="565"/>
      <c r="C35" s="565"/>
      <c r="D35" s="156">
        <f>SUM(D36:D37)</f>
        <v>0</v>
      </c>
      <c r="E35" s="566" t="s">
        <v>223</v>
      </c>
      <c r="F35" s="567"/>
      <c r="G35" s="156">
        <f>SUM(G36:G37)</f>
        <v>0</v>
      </c>
    </row>
    <row r="36" spans="1:7" x14ac:dyDescent="0.2">
      <c r="A36" s="561" t="s">
        <v>379</v>
      </c>
      <c r="B36" s="562"/>
      <c r="C36" s="563"/>
      <c r="D36" s="156"/>
      <c r="E36" s="561" t="s">
        <v>379</v>
      </c>
      <c r="F36" s="563"/>
      <c r="G36" s="158"/>
    </row>
    <row r="37" spans="1:7" x14ac:dyDescent="0.2">
      <c r="A37" s="561" t="s">
        <v>380</v>
      </c>
      <c r="B37" s="562"/>
      <c r="C37" s="563"/>
      <c r="D37" s="156"/>
      <c r="E37" s="561" t="s">
        <v>380</v>
      </c>
      <c r="F37" s="563"/>
      <c r="G37" s="158"/>
    </row>
    <row r="38" spans="1:7" x14ac:dyDescent="0.2">
      <c r="A38" s="564" t="s">
        <v>189</v>
      </c>
      <c r="B38" s="564"/>
      <c r="C38" s="564"/>
      <c r="D38" s="155">
        <f>SUM(D7+D14+D19+D28)</f>
        <v>104247</v>
      </c>
      <c r="E38" s="564" t="s">
        <v>191</v>
      </c>
      <c r="F38" s="564"/>
      <c r="G38" s="155">
        <f>SUM(G7+G14+G19+G23+G28)</f>
        <v>104247</v>
      </c>
    </row>
    <row r="40" spans="1:7" x14ac:dyDescent="0.2">
      <c r="A40" s="247" t="s">
        <v>689</v>
      </c>
    </row>
  </sheetData>
  <mergeCells count="65">
    <mergeCell ref="A7:C7"/>
    <mergeCell ref="E7:F7"/>
    <mergeCell ref="A3:G3"/>
    <mergeCell ref="A5:D5"/>
    <mergeCell ref="E5:G5"/>
    <mergeCell ref="A6:C6"/>
    <mergeCell ref="E6:F6"/>
    <mergeCell ref="A8:C8"/>
    <mergeCell ref="E8:F8"/>
    <mergeCell ref="A9:C9"/>
    <mergeCell ref="E9:F9"/>
    <mergeCell ref="A10:C10"/>
    <mergeCell ref="E10:F10"/>
    <mergeCell ref="A11:C11"/>
    <mergeCell ref="E11:F11"/>
    <mergeCell ref="A12:C12"/>
    <mergeCell ref="E12:F12"/>
    <mergeCell ref="A13:C13"/>
    <mergeCell ref="E13:F13"/>
    <mergeCell ref="A14:C14"/>
    <mergeCell ref="E14:F14"/>
    <mergeCell ref="A15:C15"/>
    <mergeCell ref="E15:F15"/>
    <mergeCell ref="A16:C16"/>
    <mergeCell ref="E16:F16"/>
    <mergeCell ref="A17:C17"/>
    <mergeCell ref="E17:F17"/>
    <mergeCell ref="A18:C18"/>
    <mergeCell ref="E18:F18"/>
    <mergeCell ref="A19:C19"/>
    <mergeCell ref="E19:F19"/>
    <mergeCell ref="A20:C20"/>
    <mergeCell ref="E20:F20"/>
    <mergeCell ref="A21:C21"/>
    <mergeCell ref="E21:F21"/>
    <mergeCell ref="A22:C22"/>
    <mergeCell ref="E22:F22"/>
    <mergeCell ref="A23:C23"/>
    <mergeCell ref="E23:F23"/>
    <mergeCell ref="A24:C24"/>
    <mergeCell ref="E24:F24"/>
    <mergeCell ref="A25:C25"/>
    <mergeCell ref="E25:F25"/>
    <mergeCell ref="A26:C26"/>
    <mergeCell ref="E26:F26"/>
    <mergeCell ref="A27:C27"/>
    <mergeCell ref="E27:F27"/>
    <mergeCell ref="A28:C28"/>
    <mergeCell ref="E28:F28"/>
    <mergeCell ref="A29:C29"/>
    <mergeCell ref="E29:F29"/>
    <mergeCell ref="A30:C30"/>
    <mergeCell ref="A31:C31"/>
    <mergeCell ref="A32:C32"/>
    <mergeCell ref="E32:F32"/>
    <mergeCell ref="A37:C37"/>
    <mergeCell ref="E37:F37"/>
    <mergeCell ref="A38:C38"/>
    <mergeCell ref="E38:F38"/>
    <mergeCell ref="A33:C33"/>
    <mergeCell ref="A34:C34"/>
    <mergeCell ref="A35:C35"/>
    <mergeCell ref="E35:F35"/>
    <mergeCell ref="A36:C36"/>
    <mergeCell ref="E36:F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landscape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1"/>
  <sheetViews>
    <sheetView workbookViewId="0">
      <selection activeCell="I25" sqref="I25"/>
    </sheetView>
  </sheetViews>
  <sheetFormatPr defaultRowHeight="12.75" x14ac:dyDescent="0.2"/>
  <cols>
    <col min="1" max="1" width="6.28515625" style="247" customWidth="1"/>
    <col min="2" max="3" width="9.140625" style="247"/>
    <col min="4" max="4" width="20" style="247" customWidth="1"/>
    <col min="5" max="5" width="19.140625" style="247" customWidth="1"/>
    <col min="6" max="6" width="9.140625" style="247"/>
    <col min="7" max="7" width="7.140625" style="247" customWidth="1"/>
    <col min="8" max="16384" width="9.140625" style="247"/>
  </cols>
  <sheetData>
    <row r="2" spans="1:7" ht="14.25" customHeight="1" x14ac:dyDescent="0.2">
      <c r="A2" s="587" t="s">
        <v>216</v>
      </c>
      <c r="B2" s="587"/>
      <c r="C2" s="587"/>
      <c r="D2" s="587"/>
      <c r="E2" s="587"/>
      <c r="F2" s="587"/>
    </row>
    <row r="4" spans="1:7" x14ac:dyDescent="0.2">
      <c r="A4" s="58"/>
      <c r="B4" s="57" t="s">
        <v>20</v>
      </c>
      <c r="C4" s="58"/>
      <c r="D4" s="58"/>
      <c r="E4" s="58"/>
      <c r="F4" s="58"/>
    </row>
    <row r="5" spans="1:7" x14ac:dyDescent="0.2">
      <c r="A5" s="58"/>
      <c r="B5" s="57" t="s">
        <v>21</v>
      </c>
      <c r="C5" s="57"/>
      <c r="D5" s="57"/>
      <c r="E5" s="57"/>
      <c r="F5" s="57"/>
    </row>
    <row r="6" spans="1:7" ht="15.75" x14ac:dyDescent="0.25">
      <c r="A6" s="58"/>
      <c r="B6" s="57"/>
      <c r="C6" s="57"/>
      <c r="D6" s="57"/>
      <c r="E6" s="57"/>
      <c r="F6" s="5"/>
    </row>
    <row r="7" spans="1:7" ht="15.75" x14ac:dyDescent="0.25">
      <c r="A7" s="58"/>
      <c r="B7" s="57"/>
      <c r="C7" s="57"/>
      <c r="D7" s="57" t="s">
        <v>180</v>
      </c>
      <c r="E7" s="57"/>
      <c r="F7" s="5"/>
    </row>
    <row r="8" spans="1:7" ht="15.75" x14ac:dyDescent="0.25">
      <c r="B8" s="5"/>
      <c r="C8" s="5"/>
      <c r="D8" s="5"/>
      <c r="E8" s="5"/>
      <c r="F8" s="5"/>
    </row>
    <row r="10" spans="1:7" x14ac:dyDescent="0.2">
      <c r="A10" s="59" t="s">
        <v>22</v>
      </c>
      <c r="B10" s="59"/>
      <c r="C10" s="59"/>
      <c r="D10" s="59"/>
      <c r="E10" s="59"/>
      <c r="F10" s="59"/>
      <c r="G10" s="59"/>
    </row>
    <row r="11" spans="1:7" x14ac:dyDescent="0.2">
      <c r="A11" s="59"/>
      <c r="B11" s="59"/>
      <c r="C11" s="59"/>
      <c r="D11" s="59"/>
      <c r="E11" s="59"/>
      <c r="F11" s="59"/>
      <c r="G11" s="59"/>
    </row>
    <row r="12" spans="1:7" x14ac:dyDescent="0.2">
      <c r="A12" s="59"/>
      <c r="B12" s="59"/>
      <c r="C12" s="59"/>
      <c r="D12" s="59"/>
      <c r="E12" s="59"/>
      <c r="F12" s="59"/>
      <c r="G12" s="59"/>
    </row>
    <row r="13" spans="1:7" x14ac:dyDescent="0.2">
      <c r="A13" s="59" t="s">
        <v>23</v>
      </c>
      <c r="B13" s="59"/>
      <c r="C13" s="59"/>
      <c r="D13" s="59"/>
      <c r="E13" s="59"/>
      <c r="F13" s="59"/>
      <c r="G13" s="59"/>
    </row>
    <row r="14" spans="1:7" x14ac:dyDescent="0.2">
      <c r="A14" s="59" t="s">
        <v>857</v>
      </c>
      <c r="B14" s="59"/>
      <c r="C14" s="59"/>
      <c r="D14" s="59"/>
      <c r="E14" s="59"/>
      <c r="F14" s="59"/>
      <c r="G14" s="59"/>
    </row>
    <row r="15" spans="1:7" x14ac:dyDescent="0.2">
      <c r="A15" s="7" t="s">
        <v>24</v>
      </c>
    </row>
    <row r="16" spans="1:7" x14ac:dyDescent="0.2">
      <c r="A16" s="7"/>
    </row>
    <row r="18" spans="1:5" x14ac:dyDescent="0.2">
      <c r="A18" s="739" t="s">
        <v>25</v>
      </c>
      <c r="B18" s="689"/>
      <c r="C18" s="742"/>
      <c r="D18" s="690"/>
      <c r="E18" s="354" t="s">
        <v>858</v>
      </c>
    </row>
    <row r="19" spans="1:5" x14ac:dyDescent="0.2">
      <c r="A19" s="740"/>
      <c r="B19" s="743" t="s">
        <v>26</v>
      </c>
      <c r="C19" s="744"/>
      <c r="D19" s="745"/>
      <c r="E19" s="54" t="s">
        <v>27</v>
      </c>
    </row>
    <row r="20" spans="1:5" x14ac:dyDescent="0.2">
      <c r="A20" s="741"/>
      <c r="B20" s="746"/>
      <c r="C20" s="747"/>
      <c r="D20" s="748"/>
      <c r="E20" s="54" t="s">
        <v>28</v>
      </c>
    </row>
    <row r="21" spans="1:5" x14ac:dyDescent="0.2">
      <c r="A21" s="35">
        <v>1</v>
      </c>
      <c r="B21" s="52" t="s">
        <v>29</v>
      </c>
      <c r="C21" s="3"/>
      <c r="D21" s="51"/>
      <c r="E21" s="51"/>
    </row>
    <row r="22" spans="1:5" x14ac:dyDescent="0.2">
      <c r="A22" s="48">
        <v>2</v>
      </c>
      <c r="B22" s="47" t="s">
        <v>30</v>
      </c>
      <c r="C22" s="4"/>
      <c r="D22" s="49"/>
      <c r="E22" s="49"/>
    </row>
    <row r="23" spans="1:5" x14ac:dyDescent="0.2">
      <c r="A23" s="355"/>
      <c r="B23" s="46" t="s">
        <v>31</v>
      </c>
      <c r="C23" s="2"/>
      <c r="D23" s="50"/>
      <c r="E23" s="50"/>
    </row>
    <row r="24" spans="1:5" x14ac:dyDescent="0.2">
      <c r="A24" s="48">
        <v>3</v>
      </c>
      <c r="B24" s="47" t="s">
        <v>32</v>
      </c>
      <c r="C24" s="4"/>
      <c r="D24" s="49"/>
      <c r="E24" s="49"/>
    </row>
    <row r="25" spans="1:5" x14ac:dyDescent="0.2">
      <c r="A25" s="355"/>
      <c r="B25" s="735" t="s">
        <v>33</v>
      </c>
      <c r="C25" s="736"/>
      <c r="D25" s="737"/>
      <c r="E25" s="50"/>
    </row>
    <row r="26" spans="1:5" x14ac:dyDescent="0.2">
      <c r="A26" s="355">
        <v>4</v>
      </c>
      <c r="B26" s="46" t="s">
        <v>34</v>
      </c>
      <c r="C26" s="2"/>
      <c r="D26" s="50"/>
      <c r="E26" s="50"/>
    </row>
    <row r="27" spans="1:5" x14ac:dyDescent="0.2">
      <c r="A27" s="48">
        <v>5</v>
      </c>
      <c r="B27" s="47" t="s">
        <v>35</v>
      </c>
      <c r="C27" s="4"/>
      <c r="D27" s="49"/>
      <c r="E27" s="49"/>
    </row>
    <row r="28" spans="1:5" x14ac:dyDescent="0.2">
      <c r="A28" s="355"/>
      <c r="B28" s="735" t="s">
        <v>36</v>
      </c>
      <c r="C28" s="736"/>
      <c r="D28" s="737"/>
      <c r="E28" s="50"/>
    </row>
    <row r="29" spans="1:5" x14ac:dyDescent="0.2">
      <c r="A29" s="35">
        <v>6</v>
      </c>
      <c r="B29" s="52" t="s">
        <v>37</v>
      </c>
      <c r="C29" s="3"/>
      <c r="D29" s="51"/>
      <c r="E29" s="51"/>
    </row>
    <row r="30" spans="1:5" x14ac:dyDescent="0.2">
      <c r="A30" s="35">
        <v>7</v>
      </c>
      <c r="B30" s="52" t="s">
        <v>38</v>
      </c>
      <c r="C30" s="3"/>
      <c r="D30" s="51"/>
      <c r="E30" s="51"/>
    </row>
    <row r="31" spans="1:5" ht="15.75" x14ac:dyDescent="0.25">
      <c r="A31" s="46"/>
      <c r="B31" s="53" t="s">
        <v>13</v>
      </c>
      <c r="C31" s="2"/>
      <c r="D31" s="50"/>
      <c r="E31" s="50"/>
    </row>
    <row r="33" spans="1:5" x14ac:dyDescent="0.2">
      <c r="B33" s="7" t="s">
        <v>39</v>
      </c>
      <c r="C33" s="7"/>
      <c r="D33" s="7"/>
      <c r="E33" s="7"/>
    </row>
    <row r="34" spans="1:5" x14ac:dyDescent="0.2">
      <c r="B34" s="7" t="s">
        <v>40</v>
      </c>
      <c r="C34" s="7"/>
      <c r="D34" s="7"/>
      <c r="E34" s="7"/>
    </row>
    <row r="35" spans="1:5" x14ac:dyDescent="0.2">
      <c r="B35" s="7"/>
      <c r="C35" s="7"/>
      <c r="D35" s="7"/>
      <c r="E35" s="7"/>
    </row>
    <row r="37" spans="1:5" x14ac:dyDescent="0.2">
      <c r="A37" s="738" t="s">
        <v>181</v>
      </c>
      <c r="B37" s="738"/>
      <c r="C37" s="738"/>
      <c r="D37" s="738"/>
    </row>
    <row r="40" spans="1:5" x14ac:dyDescent="0.2">
      <c r="E40" s="247" t="s">
        <v>41</v>
      </c>
    </row>
    <row r="41" spans="1:5" x14ac:dyDescent="0.2">
      <c r="E41" s="247" t="s">
        <v>42</v>
      </c>
    </row>
  </sheetData>
  <mergeCells count="8">
    <mergeCell ref="B28:D28"/>
    <mergeCell ref="A37:D37"/>
    <mergeCell ref="A2:F2"/>
    <mergeCell ref="A18:A20"/>
    <mergeCell ref="B18:D18"/>
    <mergeCell ref="B19:D19"/>
    <mergeCell ref="B20:D20"/>
    <mergeCell ref="B25:D2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4"/>
  <sheetViews>
    <sheetView topLeftCell="A37" workbookViewId="0">
      <selection activeCell="I54" sqref="I54:N54"/>
    </sheetView>
  </sheetViews>
  <sheetFormatPr defaultRowHeight="12" x14ac:dyDescent="0.2"/>
  <cols>
    <col min="1" max="6" width="5.7109375" style="356" customWidth="1"/>
    <col min="7" max="11" width="14.7109375" style="356" customWidth="1"/>
    <col min="12" max="12" width="9.7109375" style="356" customWidth="1"/>
    <col min="13" max="13" width="9.140625" style="356"/>
    <col min="14" max="14" width="14.140625" style="356" customWidth="1"/>
    <col min="15" max="256" width="9.140625" style="356"/>
    <col min="257" max="262" width="5.7109375" style="356" customWidth="1"/>
    <col min="263" max="267" width="14.7109375" style="356" customWidth="1"/>
    <col min="268" max="268" width="9.7109375" style="356" customWidth="1"/>
    <col min="269" max="269" width="9.140625" style="356"/>
    <col min="270" max="270" width="14.140625" style="356" customWidth="1"/>
    <col min="271" max="512" width="9.140625" style="356"/>
    <col min="513" max="518" width="5.7109375" style="356" customWidth="1"/>
    <col min="519" max="523" width="14.7109375" style="356" customWidth="1"/>
    <col min="524" max="524" width="9.7109375" style="356" customWidth="1"/>
    <col min="525" max="525" width="9.140625" style="356"/>
    <col min="526" max="526" width="14.140625" style="356" customWidth="1"/>
    <col min="527" max="768" width="9.140625" style="356"/>
    <col min="769" max="774" width="5.7109375" style="356" customWidth="1"/>
    <col min="775" max="779" width="14.7109375" style="356" customWidth="1"/>
    <col min="780" max="780" width="9.7109375" style="356" customWidth="1"/>
    <col min="781" max="781" width="9.140625" style="356"/>
    <col min="782" max="782" width="14.140625" style="356" customWidth="1"/>
    <col min="783" max="1024" width="9.140625" style="356"/>
    <col min="1025" max="1030" width="5.7109375" style="356" customWidth="1"/>
    <col min="1031" max="1035" width="14.7109375" style="356" customWidth="1"/>
    <col min="1036" max="1036" width="9.7109375" style="356" customWidth="1"/>
    <col min="1037" max="1037" width="9.140625" style="356"/>
    <col min="1038" max="1038" width="14.140625" style="356" customWidth="1"/>
    <col min="1039" max="1280" width="9.140625" style="356"/>
    <col min="1281" max="1286" width="5.7109375" style="356" customWidth="1"/>
    <col min="1287" max="1291" width="14.7109375" style="356" customWidth="1"/>
    <col min="1292" max="1292" width="9.7109375" style="356" customWidth="1"/>
    <col min="1293" max="1293" width="9.140625" style="356"/>
    <col min="1294" max="1294" width="14.140625" style="356" customWidth="1"/>
    <col min="1295" max="1536" width="9.140625" style="356"/>
    <col min="1537" max="1542" width="5.7109375" style="356" customWidth="1"/>
    <col min="1543" max="1547" width="14.7109375" style="356" customWidth="1"/>
    <col min="1548" max="1548" width="9.7109375" style="356" customWidth="1"/>
    <col min="1549" max="1549" width="9.140625" style="356"/>
    <col min="1550" max="1550" width="14.140625" style="356" customWidth="1"/>
    <col min="1551" max="1792" width="9.140625" style="356"/>
    <col min="1793" max="1798" width="5.7109375" style="356" customWidth="1"/>
    <col min="1799" max="1803" width="14.7109375" style="356" customWidth="1"/>
    <col min="1804" max="1804" width="9.7109375" style="356" customWidth="1"/>
    <col min="1805" max="1805" width="9.140625" style="356"/>
    <col min="1806" max="1806" width="14.140625" style="356" customWidth="1"/>
    <col min="1807" max="2048" width="9.140625" style="356"/>
    <col min="2049" max="2054" width="5.7109375" style="356" customWidth="1"/>
    <col min="2055" max="2059" width="14.7109375" style="356" customWidth="1"/>
    <col min="2060" max="2060" width="9.7109375" style="356" customWidth="1"/>
    <col min="2061" max="2061" width="9.140625" style="356"/>
    <col min="2062" max="2062" width="14.140625" style="356" customWidth="1"/>
    <col min="2063" max="2304" width="9.140625" style="356"/>
    <col min="2305" max="2310" width="5.7109375" style="356" customWidth="1"/>
    <col min="2311" max="2315" width="14.7109375" style="356" customWidth="1"/>
    <col min="2316" max="2316" width="9.7109375" style="356" customWidth="1"/>
    <col min="2317" max="2317" width="9.140625" style="356"/>
    <col min="2318" max="2318" width="14.140625" style="356" customWidth="1"/>
    <col min="2319" max="2560" width="9.140625" style="356"/>
    <col min="2561" max="2566" width="5.7109375" style="356" customWidth="1"/>
    <col min="2567" max="2571" width="14.7109375" style="356" customWidth="1"/>
    <col min="2572" max="2572" width="9.7109375" style="356" customWidth="1"/>
    <col min="2573" max="2573" width="9.140625" style="356"/>
    <col min="2574" max="2574" width="14.140625" style="356" customWidth="1"/>
    <col min="2575" max="2816" width="9.140625" style="356"/>
    <col min="2817" max="2822" width="5.7109375" style="356" customWidth="1"/>
    <col min="2823" max="2827" width="14.7109375" style="356" customWidth="1"/>
    <col min="2828" max="2828" width="9.7109375" style="356" customWidth="1"/>
    <col min="2829" max="2829" width="9.140625" style="356"/>
    <col min="2830" max="2830" width="14.140625" style="356" customWidth="1"/>
    <col min="2831" max="3072" width="9.140625" style="356"/>
    <col min="3073" max="3078" width="5.7109375" style="356" customWidth="1"/>
    <col min="3079" max="3083" width="14.7109375" style="356" customWidth="1"/>
    <col min="3084" max="3084" width="9.7109375" style="356" customWidth="1"/>
    <col min="3085" max="3085" width="9.140625" style="356"/>
    <col min="3086" max="3086" width="14.140625" style="356" customWidth="1"/>
    <col min="3087" max="3328" width="9.140625" style="356"/>
    <col min="3329" max="3334" width="5.7109375" style="356" customWidth="1"/>
    <col min="3335" max="3339" width="14.7109375" style="356" customWidth="1"/>
    <col min="3340" max="3340" width="9.7109375" style="356" customWidth="1"/>
    <col min="3341" max="3341" width="9.140625" style="356"/>
    <col min="3342" max="3342" width="14.140625" style="356" customWidth="1"/>
    <col min="3343" max="3584" width="9.140625" style="356"/>
    <col min="3585" max="3590" width="5.7109375" style="356" customWidth="1"/>
    <col min="3591" max="3595" width="14.7109375" style="356" customWidth="1"/>
    <col min="3596" max="3596" width="9.7109375" style="356" customWidth="1"/>
    <col min="3597" max="3597" width="9.140625" style="356"/>
    <col min="3598" max="3598" width="14.140625" style="356" customWidth="1"/>
    <col min="3599" max="3840" width="9.140625" style="356"/>
    <col min="3841" max="3846" width="5.7109375" style="356" customWidth="1"/>
    <col min="3847" max="3851" width="14.7109375" style="356" customWidth="1"/>
    <col min="3852" max="3852" width="9.7109375" style="356" customWidth="1"/>
    <col min="3853" max="3853" width="9.140625" style="356"/>
    <col min="3854" max="3854" width="14.140625" style="356" customWidth="1"/>
    <col min="3855" max="4096" width="9.140625" style="356"/>
    <col min="4097" max="4102" width="5.7109375" style="356" customWidth="1"/>
    <col min="4103" max="4107" width="14.7109375" style="356" customWidth="1"/>
    <col min="4108" max="4108" width="9.7109375" style="356" customWidth="1"/>
    <col min="4109" max="4109" width="9.140625" style="356"/>
    <col min="4110" max="4110" width="14.140625" style="356" customWidth="1"/>
    <col min="4111" max="4352" width="9.140625" style="356"/>
    <col min="4353" max="4358" width="5.7109375" style="356" customWidth="1"/>
    <col min="4359" max="4363" width="14.7109375" style="356" customWidth="1"/>
    <col min="4364" max="4364" width="9.7109375" style="356" customWidth="1"/>
    <col min="4365" max="4365" width="9.140625" style="356"/>
    <col min="4366" max="4366" width="14.140625" style="356" customWidth="1"/>
    <col min="4367" max="4608" width="9.140625" style="356"/>
    <col min="4609" max="4614" width="5.7109375" style="356" customWidth="1"/>
    <col min="4615" max="4619" width="14.7109375" style="356" customWidth="1"/>
    <col min="4620" max="4620" width="9.7109375" style="356" customWidth="1"/>
    <col min="4621" max="4621" width="9.140625" style="356"/>
    <col min="4622" max="4622" width="14.140625" style="356" customWidth="1"/>
    <col min="4623" max="4864" width="9.140625" style="356"/>
    <col min="4865" max="4870" width="5.7109375" style="356" customWidth="1"/>
    <col min="4871" max="4875" width="14.7109375" style="356" customWidth="1"/>
    <col min="4876" max="4876" width="9.7109375" style="356" customWidth="1"/>
    <col min="4877" max="4877" width="9.140625" style="356"/>
    <col min="4878" max="4878" width="14.140625" style="356" customWidth="1"/>
    <col min="4879" max="5120" width="9.140625" style="356"/>
    <col min="5121" max="5126" width="5.7109375" style="356" customWidth="1"/>
    <col min="5127" max="5131" width="14.7109375" style="356" customWidth="1"/>
    <col min="5132" max="5132" width="9.7109375" style="356" customWidth="1"/>
    <col min="5133" max="5133" width="9.140625" style="356"/>
    <col min="5134" max="5134" width="14.140625" style="356" customWidth="1"/>
    <col min="5135" max="5376" width="9.140625" style="356"/>
    <col min="5377" max="5382" width="5.7109375" style="356" customWidth="1"/>
    <col min="5383" max="5387" width="14.7109375" style="356" customWidth="1"/>
    <col min="5388" max="5388" width="9.7109375" style="356" customWidth="1"/>
    <col min="5389" max="5389" width="9.140625" style="356"/>
    <col min="5390" max="5390" width="14.140625" style="356" customWidth="1"/>
    <col min="5391" max="5632" width="9.140625" style="356"/>
    <col min="5633" max="5638" width="5.7109375" style="356" customWidth="1"/>
    <col min="5639" max="5643" width="14.7109375" style="356" customWidth="1"/>
    <col min="5644" max="5644" width="9.7109375" style="356" customWidth="1"/>
    <col min="5645" max="5645" width="9.140625" style="356"/>
    <col min="5646" max="5646" width="14.140625" style="356" customWidth="1"/>
    <col min="5647" max="5888" width="9.140625" style="356"/>
    <col min="5889" max="5894" width="5.7109375" style="356" customWidth="1"/>
    <col min="5895" max="5899" width="14.7109375" style="356" customWidth="1"/>
    <col min="5900" max="5900" width="9.7109375" style="356" customWidth="1"/>
    <col min="5901" max="5901" width="9.140625" style="356"/>
    <col min="5902" max="5902" width="14.140625" style="356" customWidth="1"/>
    <col min="5903" max="6144" width="9.140625" style="356"/>
    <col min="6145" max="6150" width="5.7109375" style="356" customWidth="1"/>
    <col min="6151" max="6155" width="14.7109375" style="356" customWidth="1"/>
    <col min="6156" max="6156" width="9.7109375" style="356" customWidth="1"/>
    <col min="6157" max="6157" width="9.140625" style="356"/>
    <col min="6158" max="6158" width="14.140625" style="356" customWidth="1"/>
    <col min="6159" max="6400" width="9.140625" style="356"/>
    <col min="6401" max="6406" width="5.7109375" style="356" customWidth="1"/>
    <col min="6407" max="6411" width="14.7109375" style="356" customWidth="1"/>
    <col min="6412" max="6412" width="9.7109375" style="356" customWidth="1"/>
    <col min="6413" max="6413" width="9.140625" style="356"/>
    <col min="6414" max="6414" width="14.140625" style="356" customWidth="1"/>
    <col min="6415" max="6656" width="9.140625" style="356"/>
    <col min="6657" max="6662" width="5.7109375" style="356" customWidth="1"/>
    <col min="6663" max="6667" width="14.7109375" style="356" customWidth="1"/>
    <col min="6668" max="6668" width="9.7109375" style="356" customWidth="1"/>
    <col min="6669" max="6669" width="9.140625" style="356"/>
    <col min="6670" max="6670" width="14.140625" style="356" customWidth="1"/>
    <col min="6671" max="6912" width="9.140625" style="356"/>
    <col min="6913" max="6918" width="5.7109375" style="356" customWidth="1"/>
    <col min="6919" max="6923" width="14.7109375" style="356" customWidth="1"/>
    <col min="6924" max="6924" width="9.7109375" style="356" customWidth="1"/>
    <col min="6925" max="6925" width="9.140625" style="356"/>
    <col min="6926" max="6926" width="14.140625" style="356" customWidth="1"/>
    <col min="6927" max="7168" width="9.140625" style="356"/>
    <col min="7169" max="7174" width="5.7109375" style="356" customWidth="1"/>
    <col min="7175" max="7179" width="14.7109375" style="356" customWidth="1"/>
    <col min="7180" max="7180" width="9.7109375" style="356" customWidth="1"/>
    <col min="7181" max="7181" width="9.140625" style="356"/>
    <col min="7182" max="7182" width="14.140625" style="356" customWidth="1"/>
    <col min="7183" max="7424" width="9.140625" style="356"/>
    <col min="7425" max="7430" width="5.7109375" style="356" customWidth="1"/>
    <col min="7431" max="7435" width="14.7109375" style="356" customWidth="1"/>
    <col min="7436" max="7436" width="9.7109375" style="356" customWidth="1"/>
    <col min="7437" max="7437" width="9.140625" style="356"/>
    <col min="7438" max="7438" width="14.140625" style="356" customWidth="1"/>
    <col min="7439" max="7680" width="9.140625" style="356"/>
    <col min="7681" max="7686" width="5.7109375" style="356" customWidth="1"/>
    <col min="7687" max="7691" width="14.7109375" style="356" customWidth="1"/>
    <col min="7692" max="7692" width="9.7109375" style="356" customWidth="1"/>
    <col min="7693" max="7693" width="9.140625" style="356"/>
    <col min="7694" max="7694" width="14.140625" style="356" customWidth="1"/>
    <col min="7695" max="7936" width="9.140625" style="356"/>
    <col min="7937" max="7942" width="5.7109375" style="356" customWidth="1"/>
    <col min="7943" max="7947" width="14.7109375" style="356" customWidth="1"/>
    <col min="7948" max="7948" width="9.7109375" style="356" customWidth="1"/>
    <col min="7949" max="7949" width="9.140625" style="356"/>
    <col min="7950" max="7950" width="14.140625" style="356" customWidth="1"/>
    <col min="7951" max="8192" width="9.140625" style="356"/>
    <col min="8193" max="8198" width="5.7109375" style="356" customWidth="1"/>
    <col min="8199" max="8203" width="14.7109375" style="356" customWidth="1"/>
    <col min="8204" max="8204" width="9.7109375" style="356" customWidth="1"/>
    <col min="8205" max="8205" width="9.140625" style="356"/>
    <col min="8206" max="8206" width="14.140625" style="356" customWidth="1"/>
    <col min="8207" max="8448" width="9.140625" style="356"/>
    <col min="8449" max="8454" width="5.7109375" style="356" customWidth="1"/>
    <col min="8455" max="8459" width="14.7109375" style="356" customWidth="1"/>
    <col min="8460" max="8460" width="9.7109375" style="356" customWidth="1"/>
    <col min="8461" max="8461" width="9.140625" style="356"/>
    <col min="8462" max="8462" width="14.140625" style="356" customWidth="1"/>
    <col min="8463" max="8704" width="9.140625" style="356"/>
    <col min="8705" max="8710" width="5.7109375" style="356" customWidth="1"/>
    <col min="8711" max="8715" width="14.7109375" style="356" customWidth="1"/>
    <col min="8716" max="8716" width="9.7109375" style="356" customWidth="1"/>
    <col min="8717" max="8717" width="9.140625" style="356"/>
    <col min="8718" max="8718" width="14.140625" style="356" customWidth="1"/>
    <col min="8719" max="8960" width="9.140625" style="356"/>
    <col min="8961" max="8966" width="5.7109375" style="356" customWidth="1"/>
    <col min="8967" max="8971" width="14.7109375" style="356" customWidth="1"/>
    <col min="8972" max="8972" width="9.7109375" style="356" customWidth="1"/>
    <col min="8973" max="8973" width="9.140625" style="356"/>
    <col min="8974" max="8974" width="14.140625" style="356" customWidth="1"/>
    <col min="8975" max="9216" width="9.140625" style="356"/>
    <col min="9217" max="9222" width="5.7109375" style="356" customWidth="1"/>
    <col min="9223" max="9227" width="14.7109375" style="356" customWidth="1"/>
    <col min="9228" max="9228" width="9.7109375" style="356" customWidth="1"/>
    <col min="9229" max="9229" width="9.140625" style="356"/>
    <col min="9230" max="9230" width="14.140625" style="356" customWidth="1"/>
    <col min="9231" max="9472" width="9.140625" style="356"/>
    <col min="9473" max="9478" width="5.7109375" style="356" customWidth="1"/>
    <col min="9479" max="9483" width="14.7109375" style="356" customWidth="1"/>
    <col min="9484" max="9484" width="9.7109375" style="356" customWidth="1"/>
    <col min="9485" max="9485" width="9.140625" style="356"/>
    <col min="9486" max="9486" width="14.140625" style="356" customWidth="1"/>
    <col min="9487" max="9728" width="9.140625" style="356"/>
    <col min="9729" max="9734" width="5.7109375" style="356" customWidth="1"/>
    <col min="9735" max="9739" width="14.7109375" style="356" customWidth="1"/>
    <col min="9740" max="9740" width="9.7109375" style="356" customWidth="1"/>
    <col min="9741" max="9741" width="9.140625" style="356"/>
    <col min="9742" max="9742" width="14.140625" style="356" customWidth="1"/>
    <col min="9743" max="9984" width="9.140625" style="356"/>
    <col min="9985" max="9990" width="5.7109375" style="356" customWidth="1"/>
    <col min="9991" max="9995" width="14.7109375" style="356" customWidth="1"/>
    <col min="9996" max="9996" width="9.7109375" style="356" customWidth="1"/>
    <col min="9997" max="9997" width="9.140625" style="356"/>
    <col min="9998" max="9998" width="14.140625" style="356" customWidth="1"/>
    <col min="9999" max="10240" width="9.140625" style="356"/>
    <col min="10241" max="10246" width="5.7109375" style="356" customWidth="1"/>
    <col min="10247" max="10251" width="14.7109375" style="356" customWidth="1"/>
    <col min="10252" max="10252" width="9.7109375" style="356" customWidth="1"/>
    <col min="10253" max="10253" width="9.140625" style="356"/>
    <col min="10254" max="10254" width="14.140625" style="356" customWidth="1"/>
    <col min="10255" max="10496" width="9.140625" style="356"/>
    <col min="10497" max="10502" width="5.7109375" style="356" customWidth="1"/>
    <col min="10503" max="10507" width="14.7109375" style="356" customWidth="1"/>
    <col min="10508" max="10508" width="9.7109375" style="356" customWidth="1"/>
    <col min="10509" max="10509" width="9.140625" style="356"/>
    <col min="10510" max="10510" width="14.140625" style="356" customWidth="1"/>
    <col min="10511" max="10752" width="9.140625" style="356"/>
    <col min="10753" max="10758" width="5.7109375" style="356" customWidth="1"/>
    <col min="10759" max="10763" width="14.7109375" style="356" customWidth="1"/>
    <col min="10764" max="10764" width="9.7109375" style="356" customWidth="1"/>
    <col min="10765" max="10765" width="9.140625" style="356"/>
    <col min="10766" max="10766" width="14.140625" style="356" customWidth="1"/>
    <col min="10767" max="11008" width="9.140625" style="356"/>
    <col min="11009" max="11014" width="5.7109375" style="356" customWidth="1"/>
    <col min="11015" max="11019" width="14.7109375" style="356" customWidth="1"/>
    <col min="11020" max="11020" width="9.7109375" style="356" customWidth="1"/>
    <col min="11021" max="11021" width="9.140625" style="356"/>
    <col min="11022" max="11022" width="14.140625" style="356" customWidth="1"/>
    <col min="11023" max="11264" width="9.140625" style="356"/>
    <col min="11265" max="11270" width="5.7109375" style="356" customWidth="1"/>
    <col min="11271" max="11275" width="14.7109375" style="356" customWidth="1"/>
    <col min="11276" max="11276" width="9.7109375" style="356" customWidth="1"/>
    <col min="11277" max="11277" width="9.140625" style="356"/>
    <col min="11278" max="11278" width="14.140625" style="356" customWidth="1"/>
    <col min="11279" max="11520" width="9.140625" style="356"/>
    <col min="11521" max="11526" width="5.7109375" style="356" customWidth="1"/>
    <col min="11527" max="11531" width="14.7109375" style="356" customWidth="1"/>
    <col min="11532" max="11532" width="9.7109375" style="356" customWidth="1"/>
    <col min="11533" max="11533" width="9.140625" style="356"/>
    <col min="11534" max="11534" width="14.140625" style="356" customWidth="1"/>
    <col min="11535" max="11776" width="9.140625" style="356"/>
    <col min="11777" max="11782" width="5.7109375" style="356" customWidth="1"/>
    <col min="11783" max="11787" width="14.7109375" style="356" customWidth="1"/>
    <col min="11788" max="11788" width="9.7109375" style="356" customWidth="1"/>
    <col min="11789" max="11789" width="9.140625" style="356"/>
    <col min="11790" max="11790" width="14.140625" style="356" customWidth="1"/>
    <col min="11791" max="12032" width="9.140625" style="356"/>
    <col min="12033" max="12038" width="5.7109375" style="356" customWidth="1"/>
    <col min="12039" max="12043" width="14.7109375" style="356" customWidth="1"/>
    <col min="12044" max="12044" width="9.7109375" style="356" customWidth="1"/>
    <col min="12045" max="12045" width="9.140625" style="356"/>
    <col min="12046" max="12046" width="14.140625" style="356" customWidth="1"/>
    <col min="12047" max="12288" width="9.140625" style="356"/>
    <col min="12289" max="12294" width="5.7109375" style="356" customWidth="1"/>
    <col min="12295" max="12299" width="14.7109375" style="356" customWidth="1"/>
    <col min="12300" max="12300" width="9.7109375" style="356" customWidth="1"/>
    <col min="12301" max="12301" width="9.140625" style="356"/>
    <col min="12302" max="12302" width="14.140625" style="356" customWidth="1"/>
    <col min="12303" max="12544" width="9.140625" style="356"/>
    <col min="12545" max="12550" width="5.7109375" style="356" customWidth="1"/>
    <col min="12551" max="12555" width="14.7109375" style="356" customWidth="1"/>
    <col min="12556" max="12556" width="9.7109375" style="356" customWidth="1"/>
    <col min="12557" max="12557" width="9.140625" style="356"/>
    <col min="12558" max="12558" width="14.140625" style="356" customWidth="1"/>
    <col min="12559" max="12800" width="9.140625" style="356"/>
    <col min="12801" max="12806" width="5.7109375" style="356" customWidth="1"/>
    <col min="12807" max="12811" width="14.7109375" style="356" customWidth="1"/>
    <col min="12812" max="12812" width="9.7109375" style="356" customWidth="1"/>
    <col min="12813" max="12813" width="9.140625" style="356"/>
    <col min="12814" max="12814" width="14.140625" style="356" customWidth="1"/>
    <col min="12815" max="13056" width="9.140625" style="356"/>
    <col min="13057" max="13062" width="5.7109375" style="356" customWidth="1"/>
    <col min="13063" max="13067" width="14.7109375" style="356" customWidth="1"/>
    <col min="13068" max="13068" width="9.7109375" style="356" customWidth="1"/>
    <col min="13069" max="13069" width="9.140625" style="356"/>
    <col min="13070" max="13070" width="14.140625" style="356" customWidth="1"/>
    <col min="13071" max="13312" width="9.140625" style="356"/>
    <col min="13313" max="13318" width="5.7109375" style="356" customWidth="1"/>
    <col min="13319" max="13323" width="14.7109375" style="356" customWidth="1"/>
    <col min="13324" max="13324" width="9.7109375" style="356" customWidth="1"/>
    <col min="13325" max="13325" width="9.140625" style="356"/>
    <col min="13326" max="13326" width="14.140625" style="356" customWidth="1"/>
    <col min="13327" max="13568" width="9.140625" style="356"/>
    <col min="13569" max="13574" width="5.7109375" style="356" customWidth="1"/>
    <col min="13575" max="13579" width="14.7109375" style="356" customWidth="1"/>
    <col min="13580" max="13580" width="9.7109375" style="356" customWidth="1"/>
    <col min="13581" max="13581" width="9.140625" style="356"/>
    <col min="13582" max="13582" width="14.140625" style="356" customWidth="1"/>
    <col min="13583" max="13824" width="9.140625" style="356"/>
    <col min="13825" max="13830" width="5.7109375" style="356" customWidth="1"/>
    <col min="13831" max="13835" width="14.7109375" style="356" customWidth="1"/>
    <col min="13836" max="13836" width="9.7109375" style="356" customWidth="1"/>
    <col min="13837" max="13837" width="9.140625" style="356"/>
    <col min="13838" max="13838" width="14.140625" style="356" customWidth="1"/>
    <col min="13839" max="14080" width="9.140625" style="356"/>
    <col min="14081" max="14086" width="5.7109375" style="356" customWidth="1"/>
    <col min="14087" max="14091" width="14.7109375" style="356" customWidth="1"/>
    <col min="14092" max="14092" width="9.7109375" style="356" customWidth="1"/>
    <col min="14093" max="14093" width="9.140625" style="356"/>
    <col min="14094" max="14094" width="14.140625" style="356" customWidth="1"/>
    <col min="14095" max="14336" width="9.140625" style="356"/>
    <col min="14337" max="14342" width="5.7109375" style="356" customWidth="1"/>
    <col min="14343" max="14347" width="14.7109375" style="356" customWidth="1"/>
    <col min="14348" max="14348" width="9.7109375" style="356" customWidth="1"/>
    <col min="14349" max="14349" width="9.140625" style="356"/>
    <col min="14350" max="14350" width="14.140625" style="356" customWidth="1"/>
    <col min="14351" max="14592" width="9.140625" style="356"/>
    <col min="14593" max="14598" width="5.7109375" style="356" customWidth="1"/>
    <col min="14599" max="14603" width="14.7109375" style="356" customWidth="1"/>
    <col min="14604" max="14604" width="9.7109375" style="356" customWidth="1"/>
    <col min="14605" max="14605" width="9.140625" style="356"/>
    <col min="14606" max="14606" width="14.140625" style="356" customWidth="1"/>
    <col min="14607" max="14848" width="9.140625" style="356"/>
    <col min="14849" max="14854" width="5.7109375" style="356" customWidth="1"/>
    <col min="14855" max="14859" width="14.7109375" style="356" customWidth="1"/>
    <col min="14860" max="14860" width="9.7109375" style="356" customWidth="1"/>
    <col min="14861" max="14861" width="9.140625" style="356"/>
    <col min="14862" max="14862" width="14.140625" style="356" customWidth="1"/>
    <col min="14863" max="15104" width="9.140625" style="356"/>
    <col min="15105" max="15110" width="5.7109375" style="356" customWidth="1"/>
    <col min="15111" max="15115" width="14.7109375" style="356" customWidth="1"/>
    <col min="15116" max="15116" width="9.7109375" style="356" customWidth="1"/>
    <col min="15117" max="15117" width="9.140625" style="356"/>
    <col min="15118" max="15118" width="14.140625" style="356" customWidth="1"/>
    <col min="15119" max="15360" width="9.140625" style="356"/>
    <col min="15361" max="15366" width="5.7109375" style="356" customWidth="1"/>
    <col min="15367" max="15371" width="14.7109375" style="356" customWidth="1"/>
    <col min="15372" max="15372" width="9.7109375" style="356" customWidth="1"/>
    <col min="15373" max="15373" width="9.140625" style="356"/>
    <col min="15374" max="15374" width="14.140625" style="356" customWidth="1"/>
    <col min="15375" max="15616" width="9.140625" style="356"/>
    <col min="15617" max="15622" width="5.7109375" style="356" customWidth="1"/>
    <col min="15623" max="15627" width="14.7109375" style="356" customWidth="1"/>
    <col min="15628" max="15628" width="9.7109375" style="356" customWidth="1"/>
    <col min="15629" max="15629" width="9.140625" style="356"/>
    <col min="15630" max="15630" width="14.140625" style="356" customWidth="1"/>
    <col min="15631" max="15872" width="9.140625" style="356"/>
    <col min="15873" max="15878" width="5.7109375" style="356" customWidth="1"/>
    <col min="15879" max="15883" width="14.7109375" style="356" customWidth="1"/>
    <col min="15884" max="15884" width="9.7109375" style="356" customWidth="1"/>
    <col min="15885" max="15885" width="9.140625" style="356"/>
    <col min="15886" max="15886" width="14.140625" style="356" customWidth="1"/>
    <col min="15887" max="16128" width="9.140625" style="356"/>
    <col min="16129" max="16134" width="5.7109375" style="356" customWidth="1"/>
    <col min="16135" max="16139" width="14.7109375" style="356" customWidth="1"/>
    <col min="16140" max="16140" width="9.7109375" style="356" customWidth="1"/>
    <col min="16141" max="16141" width="9.140625" style="356"/>
    <col min="16142" max="16142" width="14.140625" style="356" customWidth="1"/>
    <col min="16143" max="16384" width="9.140625" style="356"/>
  </cols>
  <sheetData>
    <row r="1" spans="1:15" x14ac:dyDescent="0.2">
      <c r="N1" s="356" t="s">
        <v>826</v>
      </c>
    </row>
    <row r="2" spans="1:15" ht="12.75" customHeight="1" x14ac:dyDescent="0.2">
      <c r="A2" s="749" t="s">
        <v>786</v>
      </c>
      <c r="B2" s="749"/>
      <c r="C2" s="749"/>
      <c r="D2" s="749"/>
      <c r="E2" s="749"/>
      <c r="F2" s="749"/>
      <c r="G2" s="749"/>
      <c r="H2" s="749"/>
      <c r="I2" s="749"/>
      <c r="J2" s="749"/>
      <c r="K2" s="749"/>
      <c r="L2" s="749"/>
      <c r="M2" s="749"/>
      <c r="N2" s="749"/>
    </row>
    <row r="3" spans="1:15" x14ac:dyDescent="0.2">
      <c r="A3" s="357"/>
      <c r="B3" s="357"/>
      <c r="C3" s="357"/>
      <c r="D3" s="357"/>
      <c r="E3" s="357"/>
      <c r="F3" s="357"/>
      <c r="G3" s="357"/>
      <c r="H3" s="357"/>
      <c r="I3" s="358" t="s">
        <v>787</v>
      </c>
      <c r="J3" s="357"/>
      <c r="K3" s="357"/>
      <c r="L3" s="357"/>
      <c r="M3" s="357"/>
      <c r="N3" s="357"/>
    </row>
    <row r="4" spans="1:15" x14ac:dyDescent="0.2">
      <c r="A4" s="357"/>
      <c r="B4" s="357"/>
      <c r="C4" s="357"/>
      <c r="D4" s="357"/>
      <c r="E4" s="357"/>
      <c r="F4" s="357"/>
      <c r="G4" s="357"/>
      <c r="H4" s="357"/>
      <c r="I4" s="358" t="s">
        <v>378</v>
      </c>
      <c r="J4" s="357"/>
      <c r="K4" s="357"/>
      <c r="L4" s="357"/>
      <c r="M4" s="357"/>
      <c r="N4" s="357"/>
    </row>
    <row r="5" spans="1:15" ht="20.25" customHeight="1" x14ac:dyDescent="0.2">
      <c r="A5" s="750" t="s">
        <v>788</v>
      </c>
      <c r="B5" s="750" t="s">
        <v>789</v>
      </c>
      <c r="C5" s="750" t="s">
        <v>790</v>
      </c>
      <c r="D5" s="750" t="s">
        <v>791</v>
      </c>
      <c r="E5" s="750" t="s">
        <v>792</v>
      </c>
      <c r="F5" s="752" t="s">
        <v>793</v>
      </c>
      <c r="G5" s="754" t="s">
        <v>794</v>
      </c>
      <c r="H5" s="750" t="s">
        <v>795</v>
      </c>
      <c r="I5" s="750" t="s">
        <v>796</v>
      </c>
      <c r="J5" s="750" t="s">
        <v>797</v>
      </c>
      <c r="K5" s="750" t="s">
        <v>798</v>
      </c>
      <c r="L5" s="752" t="s">
        <v>799</v>
      </c>
      <c r="M5" s="756"/>
      <c r="N5" s="757"/>
      <c r="O5" s="359"/>
    </row>
    <row r="6" spans="1:15" ht="27" customHeight="1" x14ac:dyDescent="0.2">
      <c r="A6" s="751"/>
      <c r="B6" s="751"/>
      <c r="C6" s="751"/>
      <c r="D6" s="751"/>
      <c r="E6" s="751"/>
      <c r="F6" s="753"/>
      <c r="G6" s="755"/>
      <c r="H6" s="751"/>
      <c r="I6" s="751"/>
      <c r="J6" s="751"/>
      <c r="K6" s="751"/>
      <c r="L6" s="758"/>
      <c r="M6" s="759"/>
      <c r="N6" s="760"/>
    </row>
    <row r="7" spans="1:15" ht="11.1" customHeight="1" x14ac:dyDescent="0.2">
      <c r="A7" s="403">
        <v>1</v>
      </c>
      <c r="B7" s="404"/>
      <c r="C7" s="404"/>
      <c r="D7" s="404"/>
      <c r="E7" s="404"/>
      <c r="F7" s="405"/>
      <c r="G7" s="401" t="s">
        <v>834</v>
      </c>
      <c r="H7" s="406"/>
      <c r="I7" s="406"/>
      <c r="J7" s="406"/>
      <c r="K7" s="406"/>
      <c r="L7" s="407"/>
      <c r="M7" s="407"/>
      <c r="N7" s="408"/>
    </row>
    <row r="8" spans="1:15" ht="11.1" customHeight="1" x14ac:dyDescent="0.2">
      <c r="A8" s="387"/>
      <c r="B8" s="383">
        <v>1</v>
      </c>
      <c r="C8" s="383"/>
      <c r="D8" s="383"/>
      <c r="E8" s="383"/>
      <c r="G8" s="402"/>
      <c r="H8" s="393" t="s">
        <v>5</v>
      </c>
      <c r="I8" s="368"/>
      <c r="J8" s="368"/>
      <c r="K8" s="368"/>
      <c r="N8" s="388"/>
    </row>
    <row r="9" spans="1:15" x14ac:dyDescent="0.2">
      <c r="A9" s="361"/>
      <c r="B9" s="362">
        <v>2</v>
      </c>
      <c r="C9" s="362"/>
      <c r="D9" s="362"/>
      <c r="E9" s="362"/>
      <c r="F9" s="363"/>
      <c r="G9" s="402"/>
      <c r="H9" s="364" t="s">
        <v>363</v>
      </c>
      <c r="I9" s="364"/>
      <c r="J9" s="364"/>
      <c r="K9" s="364"/>
      <c r="L9" s="363"/>
      <c r="M9" s="363"/>
      <c r="N9" s="365"/>
    </row>
    <row r="10" spans="1:15" x14ac:dyDescent="0.2">
      <c r="A10" s="361"/>
      <c r="B10" s="362">
        <v>3</v>
      </c>
      <c r="C10" s="362"/>
      <c r="D10" s="362"/>
      <c r="E10" s="362"/>
      <c r="F10" s="363"/>
      <c r="G10" s="360"/>
      <c r="H10" s="368" t="s">
        <v>827</v>
      </c>
      <c r="I10" s="364"/>
      <c r="J10" s="364"/>
      <c r="K10" s="364"/>
      <c r="L10" s="363"/>
      <c r="M10" s="363"/>
      <c r="N10" s="365"/>
    </row>
    <row r="11" spans="1:15" x14ac:dyDescent="0.2">
      <c r="A11" s="361"/>
      <c r="B11" s="362">
        <v>4</v>
      </c>
      <c r="C11" s="362"/>
      <c r="D11" s="362"/>
      <c r="E11" s="362"/>
      <c r="F11" s="363"/>
      <c r="G11" s="366"/>
      <c r="H11" s="393" t="s">
        <v>832</v>
      </c>
      <c r="I11" s="364"/>
      <c r="J11" s="364"/>
      <c r="K11" s="364"/>
      <c r="L11" s="363"/>
      <c r="M11" s="363"/>
      <c r="N11" s="365"/>
    </row>
    <row r="12" spans="1:15" x14ac:dyDescent="0.2">
      <c r="A12" s="361"/>
      <c r="B12" s="362">
        <v>5</v>
      </c>
      <c r="C12" s="362"/>
      <c r="D12" s="362"/>
      <c r="E12" s="362"/>
      <c r="F12" s="363"/>
      <c r="G12" s="366"/>
      <c r="H12" s="364" t="s">
        <v>829</v>
      </c>
      <c r="I12" s="364"/>
      <c r="J12" s="364"/>
      <c r="K12" s="364"/>
      <c r="L12" s="363"/>
      <c r="M12" s="363"/>
      <c r="N12" s="365"/>
    </row>
    <row r="13" spans="1:15" x14ac:dyDescent="0.2">
      <c r="A13" s="361"/>
      <c r="B13" s="362">
        <v>6</v>
      </c>
      <c r="C13" s="362"/>
      <c r="D13" s="362"/>
      <c r="E13" s="362"/>
      <c r="F13" s="363"/>
      <c r="G13" s="366"/>
      <c r="H13" s="393" t="s">
        <v>828</v>
      </c>
      <c r="I13" s="364"/>
      <c r="J13" s="364"/>
      <c r="K13" s="364"/>
      <c r="L13" s="363"/>
      <c r="M13" s="363"/>
      <c r="N13" s="365"/>
    </row>
    <row r="14" spans="1:15" x14ac:dyDescent="0.2">
      <c r="A14" s="361"/>
      <c r="B14" s="362">
        <v>7</v>
      </c>
      <c r="C14" s="362"/>
      <c r="D14" s="362"/>
      <c r="E14" s="362"/>
      <c r="F14" s="363"/>
      <c r="G14" s="366"/>
      <c r="H14" s="393" t="s">
        <v>830</v>
      </c>
      <c r="I14" s="364"/>
      <c r="J14" s="364"/>
      <c r="K14" s="364"/>
      <c r="L14" s="363"/>
      <c r="M14" s="363"/>
      <c r="N14" s="365"/>
    </row>
    <row r="15" spans="1:15" x14ac:dyDescent="0.2">
      <c r="A15" s="361"/>
      <c r="B15" s="362">
        <v>8</v>
      </c>
      <c r="C15" s="362"/>
      <c r="D15" s="362"/>
      <c r="E15" s="362"/>
      <c r="F15" s="363"/>
      <c r="G15" s="366"/>
      <c r="H15" s="393" t="s">
        <v>831</v>
      </c>
      <c r="I15" s="364"/>
      <c r="J15" s="364"/>
      <c r="K15" s="364"/>
      <c r="L15" s="363"/>
      <c r="M15" s="363"/>
      <c r="N15" s="365"/>
    </row>
    <row r="16" spans="1:15" x14ac:dyDescent="0.2">
      <c r="A16" s="361"/>
      <c r="B16" s="362">
        <v>9</v>
      </c>
      <c r="C16" s="362"/>
      <c r="D16" s="362"/>
      <c r="E16" s="362"/>
      <c r="F16" s="363"/>
      <c r="G16" s="366"/>
      <c r="H16" s="393" t="s">
        <v>833</v>
      </c>
      <c r="I16" s="364"/>
      <c r="J16" s="364"/>
      <c r="K16" s="364"/>
      <c r="L16" s="363"/>
      <c r="M16" s="363"/>
      <c r="N16" s="365"/>
    </row>
    <row r="17" spans="1:14" x14ac:dyDescent="0.2">
      <c r="A17" s="361"/>
      <c r="B17" s="362">
        <v>10</v>
      </c>
      <c r="C17" s="362"/>
      <c r="D17" s="362"/>
      <c r="E17" s="362"/>
      <c r="F17" s="363"/>
      <c r="G17" s="366"/>
      <c r="H17" s="393" t="s">
        <v>844</v>
      </c>
      <c r="I17" s="364"/>
      <c r="J17" s="364"/>
      <c r="K17" s="364"/>
      <c r="L17" s="363"/>
      <c r="M17" s="363"/>
      <c r="N17" s="365"/>
    </row>
    <row r="18" spans="1:14" x14ac:dyDescent="0.2">
      <c r="A18" s="361"/>
      <c r="B18" s="362"/>
      <c r="C18" s="362">
        <v>1</v>
      </c>
      <c r="D18" s="362"/>
      <c r="E18" s="362"/>
      <c r="F18" s="363"/>
      <c r="G18" s="366"/>
      <c r="H18" s="364"/>
      <c r="I18" s="364" t="s">
        <v>800</v>
      </c>
      <c r="J18" s="364"/>
      <c r="K18" s="364"/>
      <c r="L18" s="363"/>
      <c r="M18" s="363"/>
      <c r="N18" s="365"/>
    </row>
    <row r="19" spans="1:14" x14ac:dyDescent="0.2">
      <c r="A19" s="361"/>
      <c r="B19" s="362"/>
      <c r="C19" s="362"/>
      <c r="D19" s="362">
        <v>1</v>
      </c>
      <c r="E19" s="362"/>
      <c r="F19" s="363"/>
      <c r="G19" s="366"/>
      <c r="H19" s="364"/>
      <c r="I19" s="364"/>
      <c r="J19" s="364" t="s">
        <v>378</v>
      </c>
      <c r="K19" s="364"/>
      <c r="L19" s="363"/>
      <c r="M19" s="363"/>
      <c r="N19" s="365"/>
    </row>
    <row r="20" spans="1:14" x14ac:dyDescent="0.2">
      <c r="A20" s="361"/>
      <c r="B20" s="362"/>
      <c r="C20" s="362"/>
      <c r="D20" s="362"/>
      <c r="E20" s="362">
        <v>1</v>
      </c>
      <c r="F20" s="363"/>
      <c r="G20" s="366"/>
      <c r="H20" s="364"/>
      <c r="I20" s="364"/>
      <c r="J20" s="364"/>
      <c r="K20" s="364" t="s">
        <v>801</v>
      </c>
      <c r="L20" s="363"/>
      <c r="M20" s="363"/>
      <c r="N20" s="365"/>
    </row>
    <row r="21" spans="1:14" x14ac:dyDescent="0.2">
      <c r="A21" s="361"/>
      <c r="B21" s="362"/>
      <c r="C21" s="362"/>
      <c r="D21" s="362"/>
      <c r="E21" s="362"/>
      <c r="F21" s="367">
        <v>1</v>
      </c>
      <c r="G21" s="366"/>
      <c r="H21" s="364"/>
      <c r="I21" s="364"/>
      <c r="J21" s="364"/>
      <c r="K21" s="364"/>
      <c r="L21" s="363" t="s">
        <v>802</v>
      </c>
      <c r="M21" s="363"/>
      <c r="N21" s="365"/>
    </row>
    <row r="22" spans="1:14" x14ac:dyDescent="0.2">
      <c r="A22" s="361"/>
      <c r="B22" s="362"/>
      <c r="C22" s="362"/>
      <c r="D22" s="362"/>
      <c r="E22" s="362"/>
      <c r="F22" s="367">
        <v>2</v>
      </c>
      <c r="G22" s="366"/>
      <c r="H22" s="364"/>
      <c r="I22" s="364"/>
      <c r="J22" s="364"/>
      <c r="K22" s="364"/>
      <c r="L22" s="363" t="s">
        <v>803</v>
      </c>
      <c r="M22" s="363"/>
      <c r="N22" s="365"/>
    </row>
    <row r="23" spans="1:14" x14ac:dyDescent="0.2">
      <c r="A23" s="361"/>
      <c r="B23" s="362"/>
      <c r="C23" s="362"/>
      <c r="D23" s="362"/>
      <c r="E23" s="362"/>
      <c r="F23" s="367">
        <v>3</v>
      </c>
      <c r="G23" s="366"/>
      <c r="H23" s="364"/>
      <c r="I23" s="364"/>
      <c r="J23" s="364"/>
      <c r="K23" s="364"/>
      <c r="L23" s="363" t="s">
        <v>804</v>
      </c>
      <c r="M23" s="363"/>
      <c r="N23" s="365"/>
    </row>
    <row r="24" spans="1:14" x14ac:dyDescent="0.2">
      <c r="A24" s="361"/>
      <c r="B24" s="362"/>
      <c r="C24" s="362"/>
      <c r="D24" s="362"/>
      <c r="E24" s="362"/>
      <c r="F24" s="367">
        <v>4</v>
      </c>
      <c r="G24" s="366"/>
      <c r="H24" s="364"/>
      <c r="I24" s="364"/>
      <c r="J24" s="364"/>
      <c r="K24" s="364"/>
      <c r="L24" s="363" t="s">
        <v>805</v>
      </c>
      <c r="M24" s="363"/>
      <c r="N24" s="365"/>
    </row>
    <row r="25" spans="1:14" x14ac:dyDescent="0.2">
      <c r="A25" s="361"/>
      <c r="B25" s="362"/>
      <c r="C25" s="362"/>
      <c r="D25" s="362"/>
      <c r="E25" s="362"/>
      <c r="F25" s="367">
        <v>5</v>
      </c>
      <c r="G25" s="366"/>
      <c r="H25" s="364"/>
      <c r="I25" s="364"/>
      <c r="J25" s="364"/>
      <c r="K25" s="364"/>
      <c r="L25" s="392" t="s">
        <v>835</v>
      </c>
      <c r="M25" s="363"/>
      <c r="N25" s="365"/>
    </row>
    <row r="26" spans="1:14" x14ac:dyDescent="0.2">
      <c r="A26" s="361"/>
      <c r="B26" s="362"/>
      <c r="C26" s="362"/>
      <c r="D26" s="362"/>
      <c r="E26" s="362">
        <v>2</v>
      </c>
      <c r="F26" s="367"/>
      <c r="G26" s="366"/>
      <c r="H26" s="364"/>
      <c r="I26" s="364"/>
      <c r="J26" s="364"/>
      <c r="K26" s="364" t="s">
        <v>806</v>
      </c>
      <c r="L26" s="363"/>
      <c r="M26" s="363"/>
      <c r="N26" s="365"/>
    </row>
    <row r="27" spans="1:14" x14ac:dyDescent="0.2">
      <c r="A27" s="361"/>
      <c r="B27" s="362"/>
      <c r="C27" s="362"/>
      <c r="D27" s="362"/>
      <c r="E27" s="362"/>
      <c r="F27" s="367">
        <v>1</v>
      </c>
      <c r="G27" s="366"/>
      <c r="H27" s="364"/>
      <c r="I27" s="364"/>
      <c r="J27" s="364"/>
      <c r="K27" s="364"/>
      <c r="L27" s="363" t="s">
        <v>807</v>
      </c>
      <c r="M27" s="363"/>
      <c r="N27" s="365"/>
    </row>
    <row r="28" spans="1:14" x14ac:dyDescent="0.2">
      <c r="A28" s="361"/>
      <c r="B28" s="362"/>
      <c r="C28" s="362"/>
      <c r="D28" s="362"/>
      <c r="E28" s="362"/>
      <c r="F28" s="367">
        <v>2</v>
      </c>
      <c r="G28" s="366"/>
      <c r="H28" s="364"/>
      <c r="I28" s="364"/>
      <c r="J28" s="364"/>
      <c r="K28" s="364"/>
      <c r="L28" s="363" t="s">
        <v>808</v>
      </c>
      <c r="M28" s="363"/>
      <c r="N28" s="365"/>
    </row>
    <row r="29" spans="1:14" x14ac:dyDescent="0.2">
      <c r="A29" s="361"/>
      <c r="B29" s="362"/>
      <c r="C29" s="362"/>
      <c r="D29" s="362"/>
      <c r="E29" s="362"/>
      <c r="F29" s="367">
        <v>3</v>
      </c>
      <c r="G29" s="366"/>
      <c r="H29" s="364"/>
      <c r="I29" s="364"/>
      <c r="J29" s="364"/>
      <c r="K29" s="364"/>
      <c r="L29" s="392" t="s">
        <v>836</v>
      </c>
      <c r="M29" s="363"/>
      <c r="N29" s="365"/>
    </row>
    <row r="30" spans="1:14" x14ac:dyDescent="0.2">
      <c r="A30" s="361"/>
      <c r="B30" s="362"/>
      <c r="C30" s="362"/>
      <c r="D30" s="362"/>
      <c r="E30" s="362">
        <v>3</v>
      </c>
      <c r="F30" s="367"/>
      <c r="G30" s="366"/>
      <c r="H30" s="364"/>
      <c r="I30" s="364"/>
      <c r="J30" s="364"/>
      <c r="K30" s="393" t="s">
        <v>837</v>
      </c>
      <c r="L30" s="363"/>
      <c r="M30" s="363"/>
      <c r="N30" s="365"/>
    </row>
    <row r="31" spans="1:14" x14ac:dyDescent="0.2">
      <c r="A31" s="361"/>
      <c r="B31" s="362"/>
      <c r="C31" s="362"/>
      <c r="D31" s="362"/>
      <c r="E31" s="362"/>
      <c r="F31" s="367">
        <v>1</v>
      </c>
      <c r="G31" s="366"/>
      <c r="H31" s="364"/>
      <c r="I31" s="364"/>
      <c r="J31" s="364"/>
      <c r="K31" s="364"/>
      <c r="L31" s="392" t="s">
        <v>838</v>
      </c>
      <c r="M31" s="363"/>
      <c r="N31" s="365"/>
    </row>
    <row r="32" spans="1:14" x14ac:dyDescent="0.2">
      <c r="A32" s="361"/>
      <c r="B32" s="362"/>
      <c r="C32" s="362"/>
      <c r="D32" s="362"/>
      <c r="E32" s="362"/>
      <c r="F32" s="367">
        <v>2</v>
      </c>
      <c r="G32" s="366"/>
      <c r="H32" s="364"/>
      <c r="I32" s="364"/>
      <c r="J32" s="364"/>
      <c r="K32" s="364"/>
      <c r="L32" s="392" t="s">
        <v>839</v>
      </c>
      <c r="M32" s="363"/>
      <c r="N32" s="365"/>
    </row>
    <row r="33" spans="1:14" x14ac:dyDescent="0.2">
      <c r="A33" s="361"/>
      <c r="B33" s="362"/>
      <c r="C33" s="362"/>
      <c r="D33" s="362"/>
      <c r="E33" s="362">
        <v>4</v>
      </c>
      <c r="F33" s="367"/>
      <c r="G33" s="366"/>
      <c r="H33" s="364"/>
      <c r="I33" s="364"/>
      <c r="J33" s="364"/>
      <c r="K33" s="364" t="s">
        <v>810</v>
      </c>
      <c r="L33" s="363"/>
      <c r="M33" s="363"/>
      <c r="N33" s="365"/>
    </row>
    <row r="34" spans="1:14" x14ac:dyDescent="0.2">
      <c r="A34" s="361"/>
      <c r="B34" s="362"/>
      <c r="C34" s="362"/>
      <c r="D34" s="362"/>
      <c r="E34" s="362"/>
      <c r="F34" s="367">
        <v>1</v>
      </c>
      <c r="G34" s="366"/>
      <c r="H34" s="364"/>
      <c r="I34" s="364"/>
      <c r="J34" s="364"/>
      <c r="K34" s="364"/>
      <c r="L34" s="363" t="s">
        <v>811</v>
      </c>
      <c r="M34" s="363"/>
      <c r="N34" s="365"/>
    </row>
    <row r="35" spans="1:14" x14ac:dyDescent="0.2">
      <c r="A35" s="361"/>
      <c r="B35" s="362"/>
      <c r="C35" s="362"/>
      <c r="D35" s="362"/>
      <c r="E35" s="362"/>
      <c r="F35" s="367">
        <v>2</v>
      </c>
      <c r="G35" s="366"/>
      <c r="H35" s="364"/>
      <c r="I35" s="364"/>
      <c r="J35" s="364"/>
      <c r="K35" s="368"/>
      <c r="L35" s="369" t="s">
        <v>812</v>
      </c>
      <c r="M35" s="363"/>
      <c r="N35" s="365"/>
    </row>
    <row r="36" spans="1:14" x14ac:dyDescent="0.2">
      <c r="A36" s="361"/>
      <c r="B36" s="362"/>
      <c r="C36" s="362"/>
      <c r="D36" s="362"/>
      <c r="E36" s="362">
        <v>5</v>
      </c>
      <c r="F36" s="367"/>
      <c r="G36" s="366"/>
      <c r="H36" s="364"/>
      <c r="I36" s="364"/>
      <c r="J36" s="364"/>
      <c r="K36" s="393" t="s">
        <v>840</v>
      </c>
      <c r="L36" s="363"/>
      <c r="M36" s="363"/>
      <c r="N36" s="365"/>
    </row>
    <row r="37" spans="1:14" x14ac:dyDescent="0.2">
      <c r="A37" s="361"/>
      <c r="B37" s="362"/>
      <c r="C37" s="362"/>
      <c r="D37" s="362"/>
      <c r="E37" s="362"/>
      <c r="F37" s="367">
        <v>1</v>
      </c>
      <c r="G37" s="366"/>
      <c r="H37" s="364"/>
      <c r="I37" s="364"/>
      <c r="J37" s="364"/>
      <c r="K37" s="364"/>
      <c r="L37" s="363" t="s">
        <v>813</v>
      </c>
      <c r="M37" s="363"/>
      <c r="N37" s="365"/>
    </row>
    <row r="38" spans="1:14" x14ac:dyDescent="0.2">
      <c r="A38" s="361"/>
      <c r="B38" s="362"/>
      <c r="C38" s="362"/>
      <c r="D38" s="362"/>
      <c r="E38" s="362"/>
      <c r="F38" s="367">
        <v>2</v>
      </c>
      <c r="G38" s="366"/>
      <c r="H38" s="364"/>
      <c r="I38" s="364"/>
      <c r="J38" s="364"/>
      <c r="K38" s="364"/>
      <c r="L38" s="363" t="s">
        <v>814</v>
      </c>
      <c r="M38" s="363"/>
      <c r="N38" s="365"/>
    </row>
    <row r="39" spans="1:14" x14ac:dyDescent="0.2">
      <c r="A39" s="361"/>
      <c r="B39" s="362"/>
      <c r="C39" s="362"/>
      <c r="D39" s="362"/>
      <c r="E39" s="362">
        <v>6</v>
      </c>
      <c r="F39" s="367"/>
      <c r="G39" s="366"/>
      <c r="H39" s="364"/>
      <c r="I39" s="364"/>
      <c r="J39" s="364"/>
      <c r="K39" s="393" t="s">
        <v>841</v>
      </c>
      <c r="L39" s="363"/>
      <c r="M39" s="363"/>
      <c r="N39" s="365"/>
    </row>
    <row r="40" spans="1:14" x14ac:dyDescent="0.2">
      <c r="A40" s="361"/>
      <c r="B40" s="362"/>
      <c r="C40" s="362"/>
      <c r="D40" s="362"/>
      <c r="E40" s="362">
        <v>7</v>
      </c>
      <c r="F40" s="367"/>
      <c r="G40" s="366"/>
      <c r="H40" s="364"/>
      <c r="I40" s="364"/>
      <c r="J40" s="364"/>
      <c r="K40" s="393" t="s">
        <v>842</v>
      </c>
      <c r="L40" s="363"/>
      <c r="M40" s="363"/>
      <c r="N40" s="365"/>
    </row>
    <row r="41" spans="1:14" x14ac:dyDescent="0.2">
      <c r="A41" s="361"/>
      <c r="B41" s="362"/>
      <c r="C41" s="362"/>
      <c r="D41" s="362"/>
      <c r="E41" s="362"/>
      <c r="F41" s="367">
        <v>1</v>
      </c>
      <c r="G41" s="366"/>
      <c r="H41" s="364"/>
      <c r="I41" s="364"/>
      <c r="J41" s="364"/>
      <c r="K41" s="364"/>
      <c r="L41" s="363" t="s">
        <v>813</v>
      </c>
      <c r="M41" s="363"/>
      <c r="N41" s="365"/>
    </row>
    <row r="42" spans="1:14" x14ac:dyDescent="0.2">
      <c r="A42" s="361"/>
      <c r="B42" s="362"/>
      <c r="C42" s="362"/>
      <c r="D42" s="362"/>
      <c r="E42" s="362"/>
      <c r="F42" s="367">
        <v>2</v>
      </c>
      <c r="G42" s="366"/>
      <c r="H42" s="364"/>
      <c r="I42" s="364"/>
      <c r="J42" s="364"/>
      <c r="K42" s="364"/>
      <c r="L42" s="363" t="s">
        <v>814</v>
      </c>
      <c r="M42" s="363"/>
      <c r="N42" s="365"/>
    </row>
    <row r="43" spans="1:14" x14ac:dyDescent="0.2">
      <c r="A43" s="396"/>
      <c r="B43" s="397"/>
      <c r="C43" s="397"/>
      <c r="D43" s="397"/>
      <c r="E43" s="397">
        <v>8</v>
      </c>
      <c r="F43" s="398"/>
      <c r="G43" s="399"/>
      <c r="H43" s="381"/>
      <c r="I43" s="381"/>
      <c r="J43" s="381"/>
      <c r="K43" s="364" t="s">
        <v>809</v>
      </c>
      <c r="L43" s="382"/>
      <c r="M43" s="382"/>
      <c r="N43" s="400"/>
    </row>
    <row r="44" spans="1:14" x14ac:dyDescent="0.2">
      <c r="A44" s="370"/>
      <c r="B44" s="371"/>
      <c r="C44" s="371"/>
      <c r="D44" s="371"/>
      <c r="E44" s="371">
        <v>9</v>
      </c>
      <c r="F44" s="372"/>
      <c r="G44" s="373"/>
      <c r="H44" s="374"/>
      <c r="I44" s="374"/>
      <c r="J44" s="374"/>
      <c r="K44" s="374" t="s">
        <v>815</v>
      </c>
      <c r="L44" s="375"/>
      <c r="M44" s="375"/>
      <c r="N44" s="376"/>
    </row>
    <row r="45" spans="1:14" x14ac:dyDescent="0.2">
      <c r="A45" s="377"/>
      <c r="B45" s="377"/>
      <c r="C45" s="377"/>
      <c r="D45" s="377"/>
      <c r="E45" s="377"/>
      <c r="F45" s="377"/>
      <c r="G45" s="378"/>
      <c r="H45" s="378"/>
      <c r="I45" s="378"/>
      <c r="J45" s="378"/>
      <c r="K45" s="378"/>
      <c r="L45" s="378"/>
      <c r="M45" s="378"/>
      <c r="N45" s="378"/>
    </row>
    <row r="46" spans="1:14" x14ac:dyDescent="0.2">
      <c r="A46" s="379"/>
      <c r="B46" s="379"/>
      <c r="C46" s="379"/>
      <c r="D46" s="379"/>
      <c r="E46" s="379"/>
      <c r="F46" s="379"/>
      <c r="G46" s="380"/>
      <c r="H46" s="380"/>
      <c r="I46" s="380"/>
      <c r="J46" s="380"/>
      <c r="K46" s="380"/>
      <c r="L46" s="380"/>
      <c r="M46" s="380"/>
      <c r="N46" s="380"/>
    </row>
    <row r="47" spans="1:14" x14ac:dyDescent="0.2">
      <c r="A47" s="379"/>
      <c r="B47" s="379"/>
      <c r="C47" s="379"/>
      <c r="D47" s="379"/>
      <c r="E47" s="379"/>
      <c r="F47" s="379"/>
      <c r="G47" s="380"/>
      <c r="H47" s="380"/>
      <c r="I47" s="380"/>
      <c r="J47" s="380"/>
      <c r="K47" s="380"/>
      <c r="L47" s="380"/>
      <c r="M47" s="380"/>
      <c r="N47" s="380"/>
    </row>
    <row r="48" spans="1:14" x14ac:dyDescent="0.2">
      <c r="A48" s="379"/>
      <c r="B48" s="379"/>
      <c r="C48" s="379"/>
      <c r="D48" s="379"/>
      <c r="E48" s="379"/>
      <c r="F48" s="379"/>
      <c r="G48" s="380"/>
      <c r="H48" s="380"/>
      <c r="I48" s="380"/>
      <c r="J48" s="380"/>
      <c r="K48" s="380"/>
      <c r="L48" s="380"/>
      <c r="M48" s="380"/>
      <c r="N48" s="394" t="s">
        <v>843</v>
      </c>
    </row>
    <row r="49" spans="1:15" x14ac:dyDescent="0.2">
      <c r="A49" s="749" t="s">
        <v>786</v>
      </c>
      <c r="B49" s="749"/>
      <c r="C49" s="749"/>
      <c r="D49" s="749"/>
      <c r="E49" s="749"/>
      <c r="F49" s="749"/>
      <c r="G49" s="749"/>
      <c r="H49" s="749"/>
      <c r="I49" s="749"/>
      <c r="J49" s="749"/>
      <c r="K49" s="749"/>
      <c r="L49" s="749"/>
      <c r="M49" s="749"/>
      <c r="N49" s="749"/>
    </row>
    <row r="50" spans="1:15" x14ac:dyDescent="0.2">
      <c r="A50" s="357"/>
      <c r="B50" s="357"/>
      <c r="C50" s="357"/>
      <c r="D50" s="357"/>
      <c r="E50" s="357"/>
      <c r="F50" s="357"/>
      <c r="G50" s="357"/>
      <c r="H50" s="357"/>
      <c r="I50" s="358" t="s">
        <v>787</v>
      </c>
      <c r="J50" s="357"/>
      <c r="K50" s="357"/>
      <c r="L50" s="357"/>
      <c r="M50" s="357"/>
      <c r="N50" s="357"/>
    </row>
    <row r="51" spans="1:15" x14ac:dyDescent="0.2">
      <c r="A51" s="357"/>
      <c r="B51" s="357"/>
      <c r="C51" s="357"/>
      <c r="D51" s="357"/>
      <c r="E51" s="357"/>
      <c r="F51" s="357"/>
      <c r="G51" s="357"/>
      <c r="H51" s="357"/>
      <c r="I51" s="358" t="s">
        <v>377</v>
      </c>
      <c r="J51" s="357"/>
      <c r="K51" s="357"/>
      <c r="L51" s="357"/>
      <c r="M51" s="357"/>
      <c r="N51" s="357"/>
    </row>
    <row r="52" spans="1:15" ht="20.25" customHeight="1" x14ac:dyDescent="0.2">
      <c r="A52" s="750" t="s">
        <v>788</v>
      </c>
      <c r="B52" s="750" t="s">
        <v>789</v>
      </c>
      <c r="C52" s="750" t="s">
        <v>790</v>
      </c>
      <c r="D52" s="750" t="s">
        <v>791</v>
      </c>
      <c r="E52" s="750" t="s">
        <v>792</v>
      </c>
      <c r="F52" s="752" t="s">
        <v>793</v>
      </c>
      <c r="G52" s="754" t="s">
        <v>794</v>
      </c>
      <c r="H52" s="750" t="s">
        <v>795</v>
      </c>
      <c r="I52" s="750" t="s">
        <v>796</v>
      </c>
      <c r="J52" s="750" t="s">
        <v>797</v>
      </c>
      <c r="K52" s="750" t="s">
        <v>798</v>
      </c>
      <c r="L52" s="752" t="s">
        <v>799</v>
      </c>
      <c r="M52" s="756"/>
      <c r="N52" s="757"/>
      <c r="O52" s="359"/>
    </row>
    <row r="53" spans="1:15" ht="27" customHeight="1" x14ac:dyDescent="0.2">
      <c r="A53" s="751"/>
      <c r="B53" s="751"/>
      <c r="C53" s="751"/>
      <c r="D53" s="751"/>
      <c r="E53" s="751"/>
      <c r="F53" s="753"/>
      <c r="G53" s="755"/>
      <c r="H53" s="751"/>
      <c r="I53" s="751"/>
      <c r="J53" s="751"/>
      <c r="K53" s="751"/>
      <c r="L53" s="758"/>
      <c r="M53" s="759"/>
      <c r="N53" s="760"/>
    </row>
    <row r="54" spans="1:15" ht="11.1" customHeight="1" x14ac:dyDescent="0.2">
      <c r="A54" s="403">
        <v>1</v>
      </c>
      <c r="B54" s="404"/>
      <c r="C54" s="404"/>
      <c r="D54" s="404"/>
      <c r="E54" s="404"/>
      <c r="F54" s="405"/>
      <c r="G54" s="390" t="s">
        <v>834</v>
      </c>
      <c r="H54" s="406"/>
      <c r="I54" s="406"/>
      <c r="J54" s="406"/>
      <c r="K54" s="406"/>
      <c r="L54" s="407"/>
      <c r="M54" s="407"/>
      <c r="N54" s="408"/>
    </row>
    <row r="55" spans="1:15" ht="11.1" customHeight="1" x14ac:dyDescent="0.2">
      <c r="A55" s="387"/>
      <c r="B55" s="383">
        <v>1</v>
      </c>
      <c r="C55" s="383"/>
      <c r="D55" s="383"/>
      <c r="E55" s="383"/>
      <c r="G55" s="402"/>
      <c r="H55" s="393" t="s">
        <v>5</v>
      </c>
      <c r="I55" s="368"/>
      <c r="J55" s="368"/>
      <c r="K55" s="368"/>
      <c r="N55" s="388"/>
    </row>
    <row r="56" spans="1:15" x14ac:dyDescent="0.2">
      <c r="A56" s="361"/>
      <c r="B56" s="362">
        <v>2</v>
      </c>
      <c r="C56" s="362"/>
      <c r="D56" s="362"/>
      <c r="E56" s="362"/>
      <c r="F56" s="363"/>
      <c r="G56" s="402"/>
      <c r="H56" s="364" t="s">
        <v>363</v>
      </c>
      <c r="I56" s="364"/>
      <c r="J56" s="364"/>
      <c r="K56" s="364"/>
      <c r="L56" s="363"/>
      <c r="M56" s="363"/>
      <c r="N56" s="365"/>
    </row>
    <row r="57" spans="1:15" x14ac:dyDescent="0.2">
      <c r="A57" s="361"/>
      <c r="B57" s="362">
        <v>3</v>
      </c>
      <c r="C57" s="362"/>
      <c r="D57" s="362"/>
      <c r="E57" s="362"/>
      <c r="F57" s="363"/>
      <c r="G57" s="360"/>
      <c r="H57" s="364" t="s">
        <v>827</v>
      </c>
      <c r="I57" s="364"/>
      <c r="J57" s="364"/>
      <c r="K57" s="364"/>
      <c r="L57" s="363"/>
      <c r="M57" s="363"/>
      <c r="N57" s="365"/>
    </row>
    <row r="58" spans="1:15" x14ac:dyDescent="0.2">
      <c r="A58" s="361"/>
      <c r="B58" s="362">
        <v>4</v>
      </c>
      <c r="C58" s="362"/>
      <c r="D58" s="362"/>
      <c r="E58" s="362"/>
      <c r="F58" s="363"/>
      <c r="G58" s="366"/>
      <c r="H58" s="393" t="s">
        <v>832</v>
      </c>
      <c r="I58" s="364"/>
      <c r="J58" s="364"/>
      <c r="K58" s="364"/>
      <c r="L58" s="363"/>
      <c r="M58" s="363"/>
      <c r="N58" s="365"/>
    </row>
    <row r="59" spans="1:15" x14ac:dyDescent="0.2">
      <c r="A59" s="361"/>
      <c r="B59" s="362">
        <v>5</v>
      </c>
      <c r="C59" s="362"/>
      <c r="D59" s="362"/>
      <c r="E59" s="362"/>
      <c r="F59" s="363"/>
      <c r="G59" s="366"/>
      <c r="H59" s="364" t="s">
        <v>829</v>
      </c>
      <c r="I59" s="364"/>
      <c r="J59" s="364"/>
      <c r="K59" s="364"/>
      <c r="L59" s="363"/>
      <c r="M59" s="363"/>
      <c r="N59" s="365"/>
    </row>
    <row r="60" spans="1:15" x14ac:dyDescent="0.2">
      <c r="A60" s="361"/>
      <c r="B60" s="362">
        <v>6</v>
      </c>
      <c r="C60" s="362"/>
      <c r="D60" s="362"/>
      <c r="E60" s="362"/>
      <c r="F60" s="363"/>
      <c r="G60" s="366"/>
      <c r="H60" s="393" t="s">
        <v>828</v>
      </c>
      <c r="I60" s="364"/>
      <c r="J60" s="364"/>
      <c r="K60" s="364"/>
      <c r="L60" s="363"/>
      <c r="M60" s="363"/>
      <c r="N60" s="365"/>
    </row>
    <row r="61" spans="1:15" x14ac:dyDescent="0.2">
      <c r="A61" s="361"/>
      <c r="B61" s="362">
        <v>7</v>
      </c>
      <c r="C61" s="362"/>
      <c r="D61" s="362"/>
      <c r="E61" s="362"/>
      <c r="F61" s="363"/>
      <c r="G61" s="366"/>
      <c r="H61" s="393" t="s">
        <v>830</v>
      </c>
      <c r="I61" s="364"/>
      <c r="J61" s="364"/>
      <c r="K61" s="364"/>
      <c r="L61" s="363"/>
      <c r="M61" s="363"/>
      <c r="N61" s="365"/>
    </row>
    <row r="62" spans="1:15" x14ac:dyDescent="0.2">
      <c r="A62" s="361"/>
      <c r="B62" s="362">
        <v>8</v>
      </c>
      <c r="C62" s="362"/>
      <c r="D62" s="362"/>
      <c r="E62" s="362"/>
      <c r="F62" s="363"/>
      <c r="G62" s="366"/>
      <c r="H62" s="393" t="s">
        <v>831</v>
      </c>
      <c r="I62" s="364"/>
      <c r="J62" s="364"/>
      <c r="K62" s="364"/>
      <c r="L62" s="363"/>
      <c r="M62" s="363"/>
      <c r="N62" s="365"/>
    </row>
    <row r="63" spans="1:15" x14ac:dyDescent="0.2">
      <c r="A63" s="361"/>
      <c r="B63" s="362">
        <v>9</v>
      </c>
      <c r="C63" s="362"/>
      <c r="D63" s="362"/>
      <c r="E63" s="362"/>
      <c r="F63" s="363"/>
      <c r="G63" s="366"/>
      <c r="H63" s="393" t="s">
        <v>833</v>
      </c>
      <c r="I63" s="364"/>
      <c r="J63" s="364"/>
      <c r="K63" s="364"/>
      <c r="L63" s="363"/>
      <c r="M63" s="363"/>
      <c r="N63" s="365"/>
    </row>
    <row r="64" spans="1:15" x14ac:dyDescent="0.2">
      <c r="A64" s="361"/>
      <c r="B64" s="362">
        <v>10</v>
      </c>
      <c r="C64" s="362"/>
      <c r="D64" s="362"/>
      <c r="E64" s="362"/>
      <c r="F64" s="363"/>
      <c r="G64" s="366"/>
      <c r="H64" s="393" t="s">
        <v>844</v>
      </c>
      <c r="I64" s="364"/>
      <c r="J64" s="364"/>
      <c r="K64" s="364"/>
      <c r="L64" s="363"/>
      <c r="M64" s="363"/>
      <c r="N64" s="365"/>
    </row>
    <row r="65" spans="1:14" x14ac:dyDescent="0.2">
      <c r="A65" s="361"/>
      <c r="B65" s="362"/>
      <c r="C65" s="362">
        <v>1</v>
      </c>
      <c r="D65" s="362"/>
      <c r="E65" s="362"/>
      <c r="F65" s="363"/>
      <c r="G65" s="366"/>
      <c r="H65" s="364"/>
      <c r="I65" s="364" t="s">
        <v>816</v>
      </c>
      <c r="J65" s="364"/>
      <c r="K65" s="364"/>
      <c r="L65" s="363"/>
      <c r="M65" s="363"/>
      <c r="N65" s="365"/>
    </row>
    <row r="66" spans="1:14" x14ac:dyDescent="0.2">
      <c r="A66" s="361"/>
      <c r="B66" s="362"/>
      <c r="C66" s="362"/>
      <c r="D66" s="362">
        <v>2</v>
      </c>
      <c r="E66" s="362"/>
      <c r="F66" s="363"/>
      <c r="G66" s="366"/>
      <c r="H66" s="364"/>
      <c r="I66" s="364"/>
      <c r="J66" s="364" t="s">
        <v>377</v>
      </c>
      <c r="K66" s="364"/>
      <c r="L66" s="363"/>
      <c r="M66" s="363"/>
      <c r="N66" s="365"/>
    </row>
    <row r="67" spans="1:14" x14ac:dyDescent="0.2">
      <c r="A67" s="361"/>
      <c r="B67" s="362"/>
      <c r="C67" s="362"/>
      <c r="D67" s="362"/>
      <c r="E67" s="362">
        <v>1</v>
      </c>
      <c r="F67" s="363"/>
      <c r="G67" s="366"/>
      <c r="H67" s="364"/>
      <c r="I67" s="364"/>
      <c r="J67" s="364"/>
      <c r="K67" s="364" t="s">
        <v>817</v>
      </c>
      <c r="L67" s="363"/>
      <c r="M67" s="363"/>
      <c r="N67" s="365"/>
    </row>
    <row r="68" spans="1:14" x14ac:dyDescent="0.2">
      <c r="A68" s="361"/>
      <c r="B68" s="362"/>
      <c r="C68" s="362"/>
      <c r="D68" s="362"/>
      <c r="E68" s="362"/>
      <c r="F68" s="367">
        <v>1</v>
      </c>
      <c r="G68" s="366"/>
      <c r="H68" s="364"/>
      <c r="I68" s="364"/>
      <c r="J68" s="364"/>
      <c r="K68" s="364"/>
      <c r="L68" s="363" t="s">
        <v>818</v>
      </c>
      <c r="M68" s="363"/>
      <c r="N68" s="365"/>
    </row>
    <row r="69" spans="1:14" x14ac:dyDescent="0.2">
      <c r="A69" s="361"/>
      <c r="B69" s="362"/>
      <c r="C69" s="362"/>
      <c r="D69" s="362"/>
      <c r="E69" s="362"/>
      <c r="F69" s="367">
        <v>2</v>
      </c>
      <c r="G69" s="366"/>
      <c r="H69" s="364"/>
      <c r="I69" s="364"/>
      <c r="J69" s="364"/>
      <c r="K69" s="364"/>
      <c r="L69" s="392" t="s">
        <v>845</v>
      </c>
      <c r="M69" s="363"/>
      <c r="N69" s="365"/>
    </row>
    <row r="70" spans="1:14" x14ac:dyDescent="0.2">
      <c r="A70" s="361"/>
      <c r="B70" s="362"/>
      <c r="C70" s="362"/>
      <c r="D70" s="362"/>
      <c r="E70" s="362"/>
      <c r="F70" s="367">
        <v>3</v>
      </c>
      <c r="G70" s="366"/>
      <c r="H70" s="364"/>
      <c r="I70" s="364"/>
      <c r="J70" s="364"/>
      <c r="K70" s="364"/>
      <c r="L70" s="392" t="s">
        <v>846</v>
      </c>
      <c r="M70" s="363"/>
      <c r="N70" s="365"/>
    </row>
    <row r="71" spans="1:14" x14ac:dyDescent="0.2">
      <c r="A71" s="361"/>
      <c r="B71" s="362"/>
      <c r="C71" s="362"/>
      <c r="D71" s="362"/>
      <c r="E71" s="362"/>
      <c r="F71" s="367">
        <v>4</v>
      </c>
      <c r="G71" s="366"/>
      <c r="H71" s="364"/>
      <c r="I71" s="364"/>
      <c r="J71" s="364"/>
      <c r="K71" s="364"/>
      <c r="L71" s="363" t="s">
        <v>820</v>
      </c>
      <c r="M71" s="363"/>
      <c r="N71" s="365"/>
    </row>
    <row r="72" spans="1:14" x14ac:dyDescent="0.2">
      <c r="A72" s="361"/>
      <c r="B72" s="362"/>
      <c r="C72" s="362"/>
      <c r="D72" s="362"/>
      <c r="E72" s="362"/>
      <c r="F72" s="367">
        <v>5</v>
      </c>
      <c r="G72" s="366"/>
      <c r="H72" s="364"/>
      <c r="I72" s="364"/>
      <c r="J72" s="364"/>
      <c r="K72" s="364"/>
      <c r="L72" s="363" t="s">
        <v>819</v>
      </c>
      <c r="M72" s="363"/>
      <c r="N72" s="365"/>
    </row>
    <row r="73" spans="1:14" x14ac:dyDescent="0.2">
      <c r="A73" s="361"/>
      <c r="B73" s="362"/>
      <c r="C73" s="362"/>
      <c r="D73" s="362"/>
      <c r="E73" s="362">
        <v>2</v>
      </c>
      <c r="F73" s="367"/>
      <c r="G73" s="366"/>
      <c r="H73" s="364"/>
      <c r="I73" s="364"/>
      <c r="J73" s="364"/>
      <c r="K73" s="364" t="s">
        <v>821</v>
      </c>
      <c r="L73" s="363"/>
      <c r="M73" s="363"/>
      <c r="N73" s="365"/>
    </row>
    <row r="74" spans="1:14" x14ac:dyDescent="0.2">
      <c r="A74" s="361"/>
      <c r="B74" s="362"/>
      <c r="C74" s="362"/>
      <c r="D74" s="362"/>
      <c r="E74" s="362"/>
      <c r="F74" s="367">
        <v>1</v>
      </c>
      <c r="G74" s="366"/>
      <c r="H74" s="364"/>
      <c r="I74" s="364"/>
      <c r="J74" s="364"/>
      <c r="K74" s="364"/>
      <c r="L74" s="392" t="s">
        <v>847</v>
      </c>
      <c r="M74" s="363"/>
      <c r="N74" s="365"/>
    </row>
    <row r="75" spans="1:14" x14ac:dyDescent="0.2">
      <c r="A75" s="361"/>
      <c r="B75" s="362"/>
      <c r="C75" s="362"/>
      <c r="D75" s="362"/>
      <c r="E75" s="362"/>
      <c r="F75" s="367">
        <v>2</v>
      </c>
      <c r="G75" s="366"/>
      <c r="H75" s="364"/>
      <c r="I75" s="364"/>
      <c r="J75" s="364"/>
      <c r="K75" s="364"/>
      <c r="L75" s="392" t="s">
        <v>846</v>
      </c>
      <c r="M75" s="363"/>
      <c r="N75" s="365"/>
    </row>
    <row r="76" spans="1:14" x14ac:dyDescent="0.2">
      <c r="A76" s="361"/>
      <c r="B76" s="362"/>
      <c r="C76" s="362"/>
      <c r="D76" s="362"/>
      <c r="E76" s="362"/>
      <c r="F76" s="367">
        <v>3</v>
      </c>
      <c r="G76" s="366"/>
      <c r="H76" s="364"/>
      <c r="I76" s="364"/>
      <c r="J76" s="364"/>
      <c r="K76" s="364"/>
      <c r="L76" s="363" t="s">
        <v>822</v>
      </c>
      <c r="M76" s="363"/>
      <c r="N76" s="365"/>
    </row>
    <row r="77" spans="1:14" x14ac:dyDescent="0.2">
      <c r="A77" s="361"/>
      <c r="B77" s="362"/>
      <c r="C77" s="362"/>
      <c r="D77" s="362"/>
      <c r="E77" s="362"/>
      <c r="F77" s="367">
        <v>4</v>
      </c>
      <c r="G77" s="366"/>
      <c r="H77" s="364"/>
      <c r="I77" s="364"/>
      <c r="J77" s="364"/>
      <c r="K77" s="364"/>
      <c r="L77" s="363" t="s">
        <v>823</v>
      </c>
      <c r="M77" s="363"/>
      <c r="N77" s="365"/>
    </row>
    <row r="78" spans="1:14" x14ac:dyDescent="0.2">
      <c r="A78" s="361"/>
      <c r="B78" s="362"/>
      <c r="C78" s="362"/>
      <c r="D78" s="362"/>
      <c r="E78" s="362">
        <v>3</v>
      </c>
      <c r="F78" s="367"/>
      <c r="G78" s="366"/>
      <c r="H78" s="364"/>
      <c r="I78" s="364"/>
      <c r="J78" s="364"/>
      <c r="K78" s="393" t="s">
        <v>837</v>
      </c>
      <c r="L78" s="363"/>
      <c r="M78" s="363"/>
      <c r="N78" s="365"/>
    </row>
    <row r="79" spans="1:14" x14ac:dyDescent="0.2">
      <c r="A79" s="361"/>
      <c r="B79" s="362"/>
      <c r="C79" s="362"/>
      <c r="D79" s="362"/>
      <c r="E79" s="362"/>
      <c r="F79" s="367">
        <v>1</v>
      </c>
      <c r="G79" s="366"/>
      <c r="H79" s="364"/>
      <c r="I79" s="364"/>
      <c r="J79" s="364"/>
      <c r="K79" s="364"/>
      <c r="L79" s="392" t="s">
        <v>848</v>
      </c>
      <c r="M79" s="363"/>
      <c r="N79" s="365"/>
    </row>
    <row r="80" spans="1:14" x14ac:dyDescent="0.2">
      <c r="A80" s="361"/>
      <c r="B80" s="362"/>
      <c r="C80" s="362"/>
      <c r="D80" s="362"/>
      <c r="E80" s="362"/>
      <c r="F80" s="367">
        <v>2</v>
      </c>
      <c r="G80" s="366"/>
      <c r="H80" s="364"/>
      <c r="I80" s="364"/>
      <c r="J80" s="364"/>
      <c r="K80" s="364"/>
      <c r="L80" s="392" t="s">
        <v>849</v>
      </c>
      <c r="M80" s="363"/>
      <c r="N80" s="365"/>
    </row>
    <row r="81" spans="1:14" x14ac:dyDescent="0.2">
      <c r="A81" s="361"/>
      <c r="B81" s="362"/>
      <c r="C81" s="362"/>
      <c r="D81" s="362"/>
      <c r="E81" s="362">
        <v>4</v>
      </c>
      <c r="F81" s="367"/>
      <c r="G81" s="366"/>
      <c r="H81" s="364"/>
      <c r="I81" s="364"/>
      <c r="J81" s="364"/>
      <c r="K81" s="393" t="s">
        <v>850</v>
      </c>
      <c r="L81" s="363"/>
      <c r="M81" s="363"/>
      <c r="N81" s="365"/>
    </row>
    <row r="82" spans="1:14" x14ac:dyDescent="0.2">
      <c r="A82" s="361"/>
      <c r="B82" s="362"/>
      <c r="C82" s="362"/>
      <c r="D82" s="362"/>
      <c r="E82" s="362"/>
      <c r="F82" s="367">
        <v>1</v>
      </c>
      <c r="G82" s="366"/>
      <c r="H82" s="364"/>
      <c r="I82" s="364"/>
      <c r="J82" s="364"/>
      <c r="K82" s="364"/>
      <c r="L82" s="392" t="s">
        <v>379</v>
      </c>
      <c r="M82" s="363"/>
      <c r="N82" s="365"/>
    </row>
    <row r="83" spans="1:14" x14ac:dyDescent="0.2">
      <c r="A83" s="361"/>
      <c r="B83" s="362"/>
      <c r="C83" s="362"/>
      <c r="D83" s="362"/>
      <c r="E83" s="362"/>
      <c r="F83" s="367">
        <v>2</v>
      </c>
      <c r="G83" s="366"/>
      <c r="H83" s="364"/>
      <c r="I83" s="364"/>
      <c r="J83" s="364"/>
      <c r="K83" s="364"/>
      <c r="L83" s="392" t="s">
        <v>380</v>
      </c>
      <c r="M83" s="363"/>
      <c r="N83" s="365"/>
    </row>
    <row r="84" spans="1:14" x14ac:dyDescent="0.2">
      <c r="A84" s="361"/>
      <c r="B84" s="362"/>
      <c r="C84" s="362"/>
      <c r="D84" s="362"/>
      <c r="E84" s="362">
        <v>5</v>
      </c>
      <c r="F84" s="367"/>
      <c r="G84" s="366"/>
      <c r="H84" s="364"/>
      <c r="I84" s="364"/>
      <c r="J84" s="364"/>
      <c r="K84" s="393" t="s">
        <v>851</v>
      </c>
      <c r="L84" s="363"/>
      <c r="M84" s="363"/>
      <c r="N84" s="365"/>
    </row>
    <row r="85" spans="1:14" x14ac:dyDescent="0.2">
      <c r="A85" s="361"/>
      <c r="B85" s="362"/>
      <c r="C85" s="362"/>
      <c r="D85" s="362"/>
      <c r="E85" s="385"/>
      <c r="F85" s="384">
        <v>1</v>
      </c>
      <c r="G85" s="366"/>
      <c r="H85" s="364"/>
      <c r="I85" s="364"/>
      <c r="J85" s="364"/>
      <c r="K85" s="381"/>
      <c r="L85" s="395" t="s">
        <v>853</v>
      </c>
      <c r="M85" s="363"/>
      <c r="N85" s="365"/>
    </row>
    <row r="86" spans="1:14" x14ac:dyDescent="0.2">
      <c r="A86" s="361"/>
      <c r="B86" s="362"/>
      <c r="C86" s="362"/>
      <c r="D86" s="362"/>
      <c r="E86" s="385"/>
      <c r="F86" s="384">
        <v>2</v>
      </c>
      <c r="G86" s="366"/>
      <c r="H86" s="364"/>
      <c r="I86" s="364"/>
      <c r="J86" s="364"/>
      <c r="K86" s="364"/>
      <c r="L86" s="395" t="s">
        <v>852</v>
      </c>
      <c r="M86" s="363"/>
      <c r="N86" s="365"/>
    </row>
    <row r="87" spans="1:14" x14ac:dyDescent="0.2">
      <c r="A87" s="361"/>
      <c r="B87" s="362"/>
      <c r="C87" s="362"/>
      <c r="D87" s="362"/>
      <c r="E87" s="385">
        <v>6</v>
      </c>
      <c r="F87" s="384"/>
      <c r="G87" s="366"/>
      <c r="H87" s="364"/>
      <c r="I87" s="364"/>
      <c r="J87" s="364"/>
      <c r="K87" s="393" t="s">
        <v>854</v>
      </c>
      <c r="L87" s="395"/>
      <c r="M87" s="363"/>
      <c r="N87" s="365"/>
    </row>
    <row r="88" spans="1:14" x14ac:dyDescent="0.2">
      <c r="A88" s="361"/>
      <c r="B88" s="362"/>
      <c r="C88" s="362"/>
      <c r="D88" s="362"/>
      <c r="E88" s="385"/>
      <c r="F88" s="384">
        <v>1</v>
      </c>
      <c r="G88" s="366"/>
      <c r="H88" s="364"/>
      <c r="I88" s="364"/>
      <c r="J88" s="364"/>
      <c r="K88" s="393"/>
      <c r="L88" s="395" t="s">
        <v>855</v>
      </c>
      <c r="M88" s="363"/>
      <c r="N88" s="365"/>
    </row>
    <row r="89" spans="1:14" x14ac:dyDescent="0.2">
      <c r="A89" s="361"/>
      <c r="B89" s="362"/>
      <c r="C89" s="362"/>
      <c r="D89" s="362"/>
      <c r="E89" s="385"/>
      <c r="F89" s="384">
        <v>2</v>
      </c>
      <c r="G89" s="366"/>
      <c r="H89" s="364"/>
      <c r="I89" s="364"/>
      <c r="J89" s="364"/>
      <c r="K89" s="391"/>
      <c r="L89" s="395" t="s">
        <v>856</v>
      </c>
      <c r="M89" s="363"/>
      <c r="N89" s="365"/>
    </row>
    <row r="90" spans="1:14" x14ac:dyDescent="0.2">
      <c r="A90" s="361"/>
      <c r="B90" s="362"/>
      <c r="C90" s="362"/>
      <c r="D90" s="362"/>
      <c r="E90" s="362">
        <v>7</v>
      </c>
      <c r="F90" s="367"/>
      <c r="G90" s="366"/>
      <c r="H90" s="364"/>
      <c r="I90" s="364"/>
      <c r="J90" s="364"/>
      <c r="K90" s="364" t="s">
        <v>824</v>
      </c>
      <c r="L90" s="363"/>
      <c r="M90" s="363"/>
      <c r="N90" s="365"/>
    </row>
    <row r="91" spans="1:14" x14ac:dyDescent="0.2">
      <c r="A91" s="361"/>
      <c r="B91" s="362"/>
      <c r="C91" s="362"/>
      <c r="D91" s="362"/>
      <c r="E91" s="362">
        <v>8</v>
      </c>
      <c r="F91" s="384"/>
      <c r="G91" s="366"/>
      <c r="H91" s="364"/>
      <c r="I91" s="364"/>
      <c r="J91" s="364"/>
      <c r="K91" s="381" t="s">
        <v>825</v>
      </c>
      <c r="L91" s="382"/>
      <c r="M91" s="363"/>
      <c r="N91" s="365"/>
    </row>
    <row r="92" spans="1:14" x14ac:dyDescent="0.2">
      <c r="A92" s="361"/>
      <c r="B92" s="362"/>
      <c r="C92" s="362"/>
      <c r="D92" s="362"/>
      <c r="E92" s="385"/>
      <c r="F92" s="386"/>
      <c r="G92" s="366"/>
      <c r="H92" s="364"/>
      <c r="I92" s="364"/>
      <c r="J92" s="364"/>
      <c r="K92" s="369"/>
      <c r="L92" s="369"/>
      <c r="M92" s="363"/>
      <c r="N92" s="365"/>
    </row>
    <row r="93" spans="1:14" x14ac:dyDescent="0.2">
      <c r="A93" s="361"/>
      <c r="B93" s="362"/>
      <c r="C93" s="362"/>
      <c r="D93" s="362"/>
      <c r="E93" s="362"/>
      <c r="F93" s="367"/>
      <c r="G93" s="366"/>
      <c r="H93" s="364"/>
      <c r="I93" s="364"/>
      <c r="J93" s="364"/>
      <c r="K93" s="364"/>
      <c r="L93" s="369"/>
      <c r="M93" s="363"/>
      <c r="N93" s="365"/>
    </row>
    <row r="94" spans="1:14" x14ac:dyDescent="0.2">
      <c r="A94" s="370"/>
      <c r="B94" s="371"/>
      <c r="C94" s="371"/>
      <c r="D94" s="371"/>
      <c r="E94" s="371"/>
      <c r="F94" s="372"/>
      <c r="G94" s="373"/>
      <c r="H94" s="374"/>
      <c r="I94" s="374"/>
      <c r="J94" s="374"/>
      <c r="K94" s="389"/>
      <c r="L94" s="389"/>
      <c r="M94" s="375"/>
      <c r="N94" s="376"/>
    </row>
  </sheetData>
  <mergeCells count="26">
    <mergeCell ref="L52:N53"/>
    <mergeCell ref="J5:J6"/>
    <mergeCell ref="K5:K6"/>
    <mergeCell ref="L5:N6"/>
    <mergeCell ref="A49:N49"/>
    <mergeCell ref="A52:A53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A2:N2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workbookViewId="0">
      <selection activeCell="G38" sqref="G38"/>
    </sheetView>
  </sheetViews>
  <sheetFormatPr defaultRowHeight="12.75" x14ac:dyDescent="0.2"/>
  <cols>
    <col min="3" max="3" width="33.5703125" customWidth="1"/>
    <col min="4" max="4" width="15.7109375" customWidth="1"/>
    <col min="5" max="5" width="6.5703125" customWidth="1"/>
    <col min="6" max="6" width="46.85546875" customWidth="1"/>
    <col min="7" max="7" width="15.7109375" customWidth="1"/>
    <col min="259" max="259" width="33.5703125" customWidth="1"/>
    <col min="260" max="260" width="15.7109375" customWidth="1"/>
    <col min="261" max="261" width="6.5703125" customWidth="1"/>
    <col min="262" max="262" width="46.85546875" customWidth="1"/>
    <col min="263" max="263" width="15.7109375" customWidth="1"/>
    <col min="515" max="515" width="33.5703125" customWidth="1"/>
    <col min="516" max="516" width="15.7109375" customWidth="1"/>
    <col min="517" max="517" width="6.5703125" customWidth="1"/>
    <col min="518" max="518" width="46.85546875" customWidth="1"/>
    <col min="519" max="519" width="15.7109375" customWidth="1"/>
    <col min="771" max="771" width="33.5703125" customWidth="1"/>
    <col min="772" max="772" width="15.7109375" customWidth="1"/>
    <col min="773" max="773" width="6.5703125" customWidth="1"/>
    <col min="774" max="774" width="46.85546875" customWidth="1"/>
    <col min="775" max="775" width="15.7109375" customWidth="1"/>
    <col min="1027" max="1027" width="33.5703125" customWidth="1"/>
    <col min="1028" max="1028" width="15.7109375" customWidth="1"/>
    <col min="1029" max="1029" width="6.5703125" customWidth="1"/>
    <col min="1030" max="1030" width="46.85546875" customWidth="1"/>
    <col min="1031" max="1031" width="15.7109375" customWidth="1"/>
    <col min="1283" max="1283" width="33.5703125" customWidth="1"/>
    <col min="1284" max="1284" width="15.7109375" customWidth="1"/>
    <col min="1285" max="1285" width="6.5703125" customWidth="1"/>
    <col min="1286" max="1286" width="46.85546875" customWidth="1"/>
    <col min="1287" max="1287" width="15.7109375" customWidth="1"/>
    <col min="1539" max="1539" width="33.5703125" customWidth="1"/>
    <col min="1540" max="1540" width="15.7109375" customWidth="1"/>
    <col min="1541" max="1541" width="6.5703125" customWidth="1"/>
    <col min="1542" max="1542" width="46.85546875" customWidth="1"/>
    <col min="1543" max="1543" width="15.7109375" customWidth="1"/>
    <col min="1795" max="1795" width="33.5703125" customWidth="1"/>
    <col min="1796" max="1796" width="15.7109375" customWidth="1"/>
    <col min="1797" max="1797" width="6.5703125" customWidth="1"/>
    <col min="1798" max="1798" width="46.85546875" customWidth="1"/>
    <col min="1799" max="1799" width="15.7109375" customWidth="1"/>
    <col min="2051" max="2051" width="33.5703125" customWidth="1"/>
    <col min="2052" max="2052" width="15.7109375" customWidth="1"/>
    <col min="2053" max="2053" width="6.5703125" customWidth="1"/>
    <col min="2054" max="2054" width="46.85546875" customWidth="1"/>
    <col min="2055" max="2055" width="15.7109375" customWidth="1"/>
    <col min="2307" max="2307" width="33.5703125" customWidth="1"/>
    <col min="2308" max="2308" width="15.7109375" customWidth="1"/>
    <col min="2309" max="2309" width="6.5703125" customWidth="1"/>
    <col min="2310" max="2310" width="46.85546875" customWidth="1"/>
    <col min="2311" max="2311" width="15.7109375" customWidth="1"/>
    <col min="2563" max="2563" width="33.5703125" customWidth="1"/>
    <col min="2564" max="2564" width="15.7109375" customWidth="1"/>
    <col min="2565" max="2565" width="6.5703125" customWidth="1"/>
    <col min="2566" max="2566" width="46.85546875" customWidth="1"/>
    <col min="2567" max="2567" width="15.7109375" customWidth="1"/>
    <col min="2819" max="2819" width="33.5703125" customWidth="1"/>
    <col min="2820" max="2820" width="15.7109375" customWidth="1"/>
    <col min="2821" max="2821" width="6.5703125" customWidth="1"/>
    <col min="2822" max="2822" width="46.85546875" customWidth="1"/>
    <col min="2823" max="2823" width="15.7109375" customWidth="1"/>
    <col min="3075" max="3075" width="33.5703125" customWidth="1"/>
    <col min="3076" max="3076" width="15.7109375" customWidth="1"/>
    <col min="3077" max="3077" width="6.5703125" customWidth="1"/>
    <col min="3078" max="3078" width="46.85546875" customWidth="1"/>
    <col min="3079" max="3079" width="15.7109375" customWidth="1"/>
    <col min="3331" max="3331" width="33.5703125" customWidth="1"/>
    <col min="3332" max="3332" width="15.7109375" customWidth="1"/>
    <col min="3333" max="3333" width="6.5703125" customWidth="1"/>
    <col min="3334" max="3334" width="46.85546875" customWidth="1"/>
    <col min="3335" max="3335" width="15.7109375" customWidth="1"/>
    <col min="3587" max="3587" width="33.5703125" customWidth="1"/>
    <col min="3588" max="3588" width="15.7109375" customWidth="1"/>
    <col min="3589" max="3589" width="6.5703125" customWidth="1"/>
    <col min="3590" max="3590" width="46.85546875" customWidth="1"/>
    <col min="3591" max="3591" width="15.7109375" customWidth="1"/>
    <col min="3843" max="3843" width="33.5703125" customWidth="1"/>
    <col min="3844" max="3844" width="15.7109375" customWidth="1"/>
    <col min="3845" max="3845" width="6.5703125" customWidth="1"/>
    <col min="3846" max="3846" width="46.85546875" customWidth="1"/>
    <col min="3847" max="3847" width="15.7109375" customWidth="1"/>
    <col min="4099" max="4099" width="33.5703125" customWidth="1"/>
    <col min="4100" max="4100" width="15.7109375" customWidth="1"/>
    <col min="4101" max="4101" width="6.5703125" customWidth="1"/>
    <col min="4102" max="4102" width="46.85546875" customWidth="1"/>
    <col min="4103" max="4103" width="15.7109375" customWidth="1"/>
    <col min="4355" max="4355" width="33.5703125" customWidth="1"/>
    <col min="4356" max="4356" width="15.7109375" customWidth="1"/>
    <col min="4357" max="4357" width="6.5703125" customWidth="1"/>
    <col min="4358" max="4358" width="46.85546875" customWidth="1"/>
    <col min="4359" max="4359" width="15.7109375" customWidth="1"/>
    <col min="4611" max="4611" width="33.5703125" customWidth="1"/>
    <col min="4612" max="4612" width="15.7109375" customWidth="1"/>
    <col min="4613" max="4613" width="6.5703125" customWidth="1"/>
    <col min="4614" max="4614" width="46.85546875" customWidth="1"/>
    <col min="4615" max="4615" width="15.7109375" customWidth="1"/>
    <col min="4867" max="4867" width="33.5703125" customWidth="1"/>
    <col min="4868" max="4868" width="15.7109375" customWidth="1"/>
    <col min="4869" max="4869" width="6.5703125" customWidth="1"/>
    <col min="4870" max="4870" width="46.85546875" customWidth="1"/>
    <col min="4871" max="4871" width="15.7109375" customWidth="1"/>
    <col min="5123" max="5123" width="33.5703125" customWidth="1"/>
    <col min="5124" max="5124" width="15.7109375" customWidth="1"/>
    <col min="5125" max="5125" width="6.5703125" customWidth="1"/>
    <col min="5126" max="5126" width="46.85546875" customWidth="1"/>
    <col min="5127" max="5127" width="15.7109375" customWidth="1"/>
    <col min="5379" max="5379" width="33.5703125" customWidth="1"/>
    <col min="5380" max="5380" width="15.7109375" customWidth="1"/>
    <col min="5381" max="5381" width="6.5703125" customWidth="1"/>
    <col min="5382" max="5382" width="46.85546875" customWidth="1"/>
    <col min="5383" max="5383" width="15.7109375" customWidth="1"/>
    <col min="5635" max="5635" width="33.5703125" customWidth="1"/>
    <col min="5636" max="5636" width="15.7109375" customWidth="1"/>
    <col min="5637" max="5637" width="6.5703125" customWidth="1"/>
    <col min="5638" max="5638" width="46.85546875" customWidth="1"/>
    <col min="5639" max="5639" width="15.7109375" customWidth="1"/>
    <col min="5891" max="5891" width="33.5703125" customWidth="1"/>
    <col min="5892" max="5892" width="15.7109375" customWidth="1"/>
    <col min="5893" max="5893" width="6.5703125" customWidth="1"/>
    <col min="5894" max="5894" width="46.85546875" customWidth="1"/>
    <col min="5895" max="5895" width="15.7109375" customWidth="1"/>
    <col min="6147" max="6147" width="33.5703125" customWidth="1"/>
    <col min="6148" max="6148" width="15.7109375" customWidth="1"/>
    <col min="6149" max="6149" width="6.5703125" customWidth="1"/>
    <col min="6150" max="6150" width="46.85546875" customWidth="1"/>
    <col min="6151" max="6151" width="15.7109375" customWidth="1"/>
    <col min="6403" max="6403" width="33.5703125" customWidth="1"/>
    <col min="6404" max="6404" width="15.7109375" customWidth="1"/>
    <col min="6405" max="6405" width="6.5703125" customWidth="1"/>
    <col min="6406" max="6406" width="46.85546875" customWidth="1"/>
    <col min="6407" max="6407" width="15.7109375" customWidth="1"/>
    <col min="6659" max="6659" width="33.5703125" customWidth="1"/>
    <col min="6660" max="6660" width="15.7109375" customWidth="1"/>
    <col min="6661" max="6661" width="6.5703125" customWidth="1"/>
    <col min="6662" max="6662" width="46.85546875" customWidth="1"/>
    <col min="6663" max="6663" width="15.7109375" customWidth="1"/>
    <col min="6915" max="6915" width="33.5703125" customWidth="1"/>
    <col min="6916" max="6916" width="15.7109375" customWidth="1"/>
    <col min="6917" max="6917" width="6.5703125" customWidth="1"/>
    <col min="6918" max="6918" width="46.85546875" customWidth="1"/>
    <col min="6919" max="6919" width="15.7109375" customWidth="1"/>
    <col min="7171" max="7171" width="33.5703125" customWidth="1"/>
    <col min="7172" max="7172" width="15.7109375" customWidth="1"/>
    <col min="7173" max="7173" width="6.5703125" customWidth="1"/>
    <col min="7174" max="7174" width="46.85546875" customWidth="1"/>
    <col min="7175" max="7175" width="15.7109375" customWidth="1"/>
    <col min="7427" max="7427" width="33.5703125" customWidth="1"/>
    <col min="7428" max="7428" width="15.7109375" customWidth="1"/>
    <col min="7429" max="7429" width="6.5703125" customWidth="1"/>
    <col min="7430" max="7430" width="46.85546875" customWidth="1"/>
    <col min="7431" max="7431" width="15.7109375" customWidth="1"/>
    <col min="7683" max="7683" width="33.5703125" customWidth="1"/>
    <col min="7684" max="7684" width="15.7109375" customWidth="1"/>
    <col min="7685" max="7685" width="6.5703125" customWidth="1"/>
    <col min="7686" max="7686" width="46.85546875" customWidth="1"/>
    <col min="7687" max="7687" width="15.7109375" customWidth="1"/>
    <col min="7939" max="7939" width="33.5703125" customWidth="1"/>
    <col min="7940" max="7940" width="15.7109375" customWidth="1"/>
    <col min="7941" max="7941" width="6.5703125" customWidth="1"/>
    <col min="7942" max="7942" width="46.85546875" customWidth="1"/>
    <col min="7943" max="7943" width="15.7109375" customWidth="1"/>
    <col min="8195" max="8195" width="33.5703125" customWidth="1"/>
    <col min="8196" max="8196" width="15.7109375" customWidth="1"/>
    <col min="8197" max="8197" width="6.5703125" customWidth="1"/>
    <col min="8198" max="8198" width="46.85546875" customWidth="1"/>
    <col min="8199" max="8199" width="15.7109375" customWidth="1"/>
    <col min="8451" max="8451" width="33.5703125" customWidth="1"/>
    <col min="8452" max="8452" width="15.7109375" customWidth="1"/>
    <col min="8453" max="8453" width="6.5703125" customWidth="1"/>
    <col min="8454" max="8454" width="46.85546875" customWidth="1"/>
    <col min="8455" max="8455" width="15.7109375" customWidth="1"/>
    <col min="8707" max="8707" width="33.5703125" customWidth="1"/>
    <col min="8708" max="8708" width="15.7109375" customWidth="1"/>
    <col min="8709" max="8709" width="6.5703125" customWidth="1"/>
    <col min="8710" max="8710" width="46.85546875" customWidth="1"/>
    <col min="8711" max="8711" width="15.7109375" customWidth="1"/>
    <col min="8963" max="8963" width="33.5703125" customWidth="1"/>
    <col min="8964" max="8964" width="15.7109375" customWidth="1"/>
    <col min="8965" max="8965" width="6.5703125" customWidth="1"/>
    <col min="8966" max="8966" width="46.85546875" customWidth="1"/>
    <col min="8967" max="8967" width="15.7109375" customWidth="1"/>
    <col min="9219" max="9219" width="33.5703125" customWidth="1"/>
    <col min="9220" max="9220" width="15.7109375" customWidth="1"/>
    <col min="9221" max="9221" width="6.5703125" customWidth="1"/>
    <col min="9222" max="9222" width="46.85546875" customWidth="1"/>
    <col min="9223" max="9223" width="15.7109375" customWidth="1"/>
    <col min="9475" max="9475" width="33.5703125" customWidth="1"/>
    <col min="9476" max="9476" width="15.7109375" customWidth="1"/>
    <col min="9477" max="9477" width="6.5703125" customWidth="1"/>
    <col min="9478" max="9478" width="46.85546875" customWidth="1"/>
    <col min="9479" max="9479" width="15.7109375" customWidth="1"/>
    <col min="9731" max="9731" width="33.5703125" customWidth="1"/>
    <col min="9732" max="9732" width="15.7109375" customWidth="1"/>
    <col min="9733" max="9733" width="6.5703125" customWidth="1"/>
    <col min="9734" max="9734" width="46.85546875" customWidth="1"/>
    <col min="9735" max="9735" width="15.7109375" customWidth="1"/>
    <col min="9987" max="9987" width="33.5703125" customWidth="1"/>
    <col min="9988" max="9988" width="15.7109375" customWidth="1"/>
    <col min="9989" max="9989" width="6.5703125" customWidth="1"/>
    <col min="9990" max="9990" width="46.85546875" customWidth="1"/>
    <col min="9991" max="9991" width="15.7109375" customWidth="1"/>
    <col min="10243" max="10243" width="33.5703125" customWidth="1"/>
    <col min="10244" max="10244" width="15.7109375" customWidth="1"/>
    <col min="10245" max="10245" width="6.5703125" customWidth="1"/>
    <col min="10246" max="10246" width="46.85546875" customWidth="1"/>
    <col min="10247" max="10247" width="15.7109375" customWidth="1"/>
    <col min="10499" max="10499" width="33.5703125" customWidth="1"/>
    <col min="10500" max="10500" width="15.7109375" customWidth="1"/>
    <col min="10501" max="10501" width="6.5703125" customWidth="1"/>
    <col min="10502" max="10502" width="46.85546875" customWidth="1"/>
    <col min="10503" max="10503" width="15.7109375" customWidth="1"/>
    <col min="10755" max="10755" width="33.5703125" customWidth="1"/>
    <col min="10756" max="10756" width="15.7109375" customWidth="1"/>
    <col min="10757" max="10757" width="6.5703125" customWidth="1"/>
    <col min="10758" max="10758" width="46.85546875" customWidth="1"/>
    <col min="10759" max="10759" width="15.7109375" customWidth="1"/>
    <col min="11011" max="11011" width="33.5703125" customWidth="1"/>
    <col min="11012" max="11012" width="15.7109375" customWidth="1"/>
    <col min="11013" max="11013" width="6.5703125" customWidth="1"/>
    <col min="11014" max="11014" width="46.85546875" customWidth="1"/>
    <col min="11015" max="11015" width="15.7109375" customWidth="1"/>
    <col min="11267" max="11267" width="33.5703125" customWidth="1"/>
    <col min="11268" max="11268" width="15.7109375" customWidth="1"/>
    <col min="11269" max="11269" width="6.5703125" customWidth="1"/>
    <col min="11270" max="11270" width="46.85546875" customWidth="1"/>
    <col min="11271" max="11271" width="15.7109375" customWidth="1"/>
    <col min="11523" max="11523" width="33.5703125" customWidth="1"/>
    <col min="11524" max="11524" width="15.7109375" customWidth="1"/>
    <col min="11525" max="11525" width="6.5703125" customWidth="1"/>
    <col min="11526" max="11526" width="46.85546875" customWidth="1"/>
    <col min="11527" max="11527" width="15.7109375" customWidth="1"/>
    <col min="11779" max="11779" width="33.5703125" customWidth="1"/>
    <col min="11780" max="11780" width="15.7109375" customWidth="1"/>
    <col min="11781" max="11781" width="6.5703125" customWidth="1"/>
    <col min="11782" max="11782" width="46.85546875" customWidth="1"/>
    <col min="11783" max="11783" width="15.7109375" customWidth="1"/>
    <col min="12035" max="12035" width="33.5703125" customWidth="1"/>
    <col min="12036" max="12036" width="15.7109375" customWidth="1"/>
    <col min="12037" max="12037" width="6.5703125" customWidth="1"/>
    <col min="12038" max="12038" width="46.85546875" customWidth="1"/>
    <col min="12039" max="12039" width="15.7109375" customWidth="1"/>
    <col min="12291" max="12291" width="33.5703125" customWidth="1"/>
    <col min="12292" max="12292" width="15.7109375" customWidth="1"/>
    <col min="12293" max="12293" width="6.5703125" customWidth="1"/>
    <col min="12294" max="12294" width="46.85546875" customWidth="1"/>
    <col min="12295" max="12295" width="15.7109375" customWidth="1"/>
    <col min="12547" max="12547" width="33.5703125" customWidth="1"/>
    <col min="12548" max="12548" width="15.7109375" customWidth="1"/>
    <col min="12549" max="12549" width="6.5703125" customWidth="1"/>
    <col min="12550" max="12550" width="46.85546875" customWidth="1"/>
    <col min="12551" max="12551" width="15.7109375" customWidth="1"/>
    <col min="12803" max="12803" width="33.5703125" customWidth="1"/>
    <col min="12804" max="12804" width="15.7109375" customWidth="1"/>
    <col min="12805" max="12805" width="6.5703125" customWidth="1"/>
    <col min="12806" max="12806" width="46.85546875" customWidth="1"/>
    <col min="12807" max="12807" width="15.7109375" customWidth="1"/>
    <col min="13059" max="13059" width="33.5703125" customWidth="1"/>
    <col min="13060" max="13060" width="15.7109375" customWidth="1"/>
    <col min="13061" max="13061" width="6.5703125" customWidth="1"/>
    <col min="13062" max="13062" width="46.85546875" customWidth="1"/>
    <col min="13063" max="13063" width="15.7109375" customWidth="1"/>
    <col min="13315" max="13315" width="33.5703125" customWidth="1"/>
    <col min="13316" max="13316" width="15.7109375" customWidth="1"/>
    <col min="13317" max="13317" width="6.5703125" customWidth="1"/>
    <col min="13318" max="13318" width="46.85546875" customWidth="1"/>
    <col min="13319" max="13319" width="15.7109375" customWidth="1"/>
    <col min="13571" max="13571" width="33.5703125" customWidth="1"/>
    <col min="13572" max="13572" width="15.7109375" customWidth="1"/>
    <col min="13573" max="13573" width="6.5703125" customWidth="1"/>
    <col min="13574" max="13574" width="46.85546875" customWidth="1"/>
    <col min="13575" max="13575" width="15.7109375" customWidth="1"/>
    <col min="13827" max="13827" width="33.5703125" customWidth="1"/>
    <col min="13828" max="13828" width="15.7109375" customWidth="1"/>
    <col min="13829" max="13829" width="6.5703125" customWidth="1"/>
    <col min="13830" max="13830" width="46.85546875" customWidth="1"/>
    <col min="13831" max="13831" width="15.7109375" customWidth="1"/>
    <col min="14083" max="14083" width="33.5703125" customWidth="1"/>
    <col min="14084" max="14084" width="15.7109375" customWidth="1"/>
    <col min="14085" max="14085" width="6.5703125" customWidth="1"/>
    <col min="14086" max="14086" width="46.85546875" customWidth="1"/>
    <col min="14087" max="14087" width="15.7109375" customWidth="1"/>
    <col min="14339" max="14339" width="33.5703125" customWidth="1"/>
    <col min="14340" max="14340" width="15.7109375" customWidth="1"/>
    <col min="14341" max="14341" width="6.5703125" customWidth="1"/>
    <col min="14342" max="14342" width="46.85546875" customWidth="1"/>
    <col min="14343" max="14343" width="15.7109375" customWidth="1"/>
    <col min="14595" max="14595" width="33.5703125" customWidth="1"/>
    <col min="14596" max="14596" width="15.7109375" customWidth="1"/>
    <col min="14597" max="14597" width="6.5703125" customWidth="1"/>
    <col min="14598" max="14598" width="46.85546875" customWidth="1"/>
    <col min="14599" max="14599" width="15.7109375" customWidth="1"/>
    <col min="14851" max="14851" width="33.5703125" customWidth="1"/>
    <col min="14852" max="14852" width="15.7109375" customWidth="1"/>
    <col min="14853" max="14853" width="6.5703125" customWidth="1"/>
    <col min="14854" max="14854" width="46.85546875" customWidth="1"/>
    <col min="14855" max="14855" width="15.7109375" customWidth="1"/>
    <col min="15107" max="15107" width="33.5703125" customWidth="1"/>
    <col min="15108" max="15108" width="15.7109375" customWidth="1"/>
    <col min="15109" max="15109" width="6.5703125" customWidth="1"/>
    <col min="15110" max="15110" width="46.85546875" customWidth="1"/>
    <col min="15111" max="15111" width="15.7109375" customWidth="1"/>
    <col min="15363" max="15363" width="33.5703125" customWidth="1"/>
    <col min="15364" max="15364" width="15.7109375" customWidth="1"/>
    <col min="15365" max="15365" width="6.5703125" customWidth="1"/>
    <col min="15366" max="15366" width="46.85546875" customWidth="1"/>
    <col min="15367" max="15367" width="15.7109375" customWidth="1"/>
    <col min="15619" max="15619" width="33.5703125" customWidth="1"/>
    <col min="15620" max="15620" width="15.7109375" customWidth="1"/>
    <col min="15621" max="15621" width="6.5703125" customWidth="1"/>
    <col min="15622" max="15622" width="46.85546875" customWidth="1"/>
    <col min="15623" max="15623" width="15.7109375" customWidth="1"/>
    <col min="15875" max="15875" width="33.5703125" customWidth="1"/>
    <col min="15876" max="15876" width="15.7109375" customWidth="1"/>
    <col min="15877" max="15877" width="6.5703125" customWidth="1"/>
    <col min="15878" max="15878" width="46.85546875" customWidth="1"/>
    <col min="15879" max="15879" width="15.7109375" customWidth="1"/>
    <col min="16131" max="16131" width="33.5703125" customWidth="1"/>
    <col min="16132" max="16132" width="15.7109375" customWidth="1"/>
    <col min="16133" max="16133" width="6.5703125" customWidth="1"/>
    <col min="16134" max="16134" width="46.85546875" customWidth="1"/>
    <col min="16135" max="16135" width="15.7109375" customWidth="1"/>
  </cols>
  <sheetData>
    <row r="1" spans="1:7" ht="14.25" x14ac:dyDescent="0.2">
      <c r="A1" s="57" t="s">
        <v>426</v>
      </c>
      <c r="F1" s="10"/>
      <c r="G1" s="186" t="s">
        <v>436</v>
      </c>
    </row>
    <row r="2" spans="1:7" x14ac:dyDescent="0.2">
      <c r="A2" s="154"/>
      <c r="B2" s="154"/>
      <c r="C2" s="154"/>
      <c r="D2" s="154"/>
      <c r="E2" s="154"/>
      <c r="F2" s="154"/>
      <c r="G2" s="154"/>
    </row>
    <row r="3" spans="1:7" ht="15" x14ac:dyDescent="0.2">
      <c r="A3" s="584" t="s">
        <v>376</v>
      </c>
      <c r="B3" s="584"/>
      <c r="C3" s="584"/>
      <c r="D3" s="584"/>
      <c r="E3" s="584"/>
      <c r="F3" s="584"/>
      <c r="G3" s="584"/>
    </row>
    <row r="4" spans="1:7" x14ac:dyDescent="0.2">
      <c r="G4" s="170" t="s">
        <v>0</v>
      </c>
    </row>
    <row r="5" spans="1:7" x14ac:dyDescent="0.2">
      <c r="A5" s="585" t="s">
        <v>377</v>
      </c>
      <c r="B5" s="585"/>
      <c r="C5" s="585"/>
      <c r="D5" s="585"/>
      <c r="E5" s="585" t="s">
        <v>378</v>
      </c>
      <c r="F5" s="585"/>
      <c r="G5" s="585"/>
    </row>
    <row r="6" spans="1:7" x14ac:dyDescent="0.2">
      <c r="A6" s="586" t="s">
        <v>86</v>
      </c>
      <c r="B6" s="586"/>
      <c r="C6" s="586"/>
      <c r="D6" s="169" t="s">
        <v>217</v>
      </c>
      <c r="E6" s="586" t="s">
        <v>1</v>
      </c>
      <c r="F6" s="586"/>
      <c r="G6" s="169" t="s">
        <v>217</v>
      </c>
    </row>
    <row r="7" spans="1:7" x14ac:dyDescent="0.2">
      <c r="A7" s="573" t="s">
        <v>192</v>
      </c>
      <c r="B7" s="573"/>
      <c r="C7" s="573"/>
      <c r="D7" s="155">
        <f>SUM(D8:D12)</f>
        <v>529246</v>
      </c>
      <c r="E7" s="573" t="s">
        <v>193</v>
      </c>
      <c r="F7" s="573"/>
      <c r="G7" s="155">
        <f>SUM(G8:G12)</f>
        <v>529246</v>
      </c>
    </row>
    <row r="8" spans="1:7" x14ac:dyDescent="0.2">
      <c r="A8" s="570" t="s">
        <v>87</v>
      </c>
      <c r="B8" s="570"/>
      <c r="C8" s="570"/>
      <c r="D8" s="156">
        <f>'[1]2.12_ovi'!F8</f>
        <v>81421</v>
      </c>
      <c r="E8" s="570" t="s">
        <v>137</v>
      </c>
      <c r="F8" s="570"/>
      <c r="G8" s="156">
        <f>'[1]3.1_ovi'!E8</f>
        <v>269349</v>
      </c>
    </row>
    <row r="9" spans="1:7" x14ac:dyDescent="0.2">
      <c r="A9" s="582" t="s">
        <v>88</v>
      </c>
      <c r="B9" s="582"/>
      <c r="C9" s="582"/>
      <c r="D9" s="156"/>
      <c r="E9" s="583" t="s">
        <v>167</v>
      </c>
      <c r="F9" s="583"/>
      <c r="G9" s="156">
        <f>'[1]3.1_ovi'!E9</f>
        <v>68745</v>
      </c>
    </row>
    <row r="10" spans="1:7" x14ac:dyDescent="0.2">
      <c r="A10" s="582" t="s">
        <v>152</v>
      </c>
      <c r="B10" s="582"/>
      <c r="C10" s="582"/>
      <c r="D10" s="156"/>
      <c r="E10" s="570" t="s">
        <v>155</v>
      </c>
      <c r="F10" s="570"/>
      <c r="G10" s="156">
        <f>'[1]3.1_ovi'!E10</f>
        <v>191152</v>
      </c>
    </row>
    <row r="11" spans="1:7" x14ac:dyDescent="0.2">
      <c r="A11" s="570" t="s">
        <v>89</v>
      </c>
      <c r="B11" s="570"/>
      <c r="C11" s="570"/>
      <c r="D11" s="156">
        <f>'[1]2.12_ovi'!F49</f>
        <v>447825</v>
      </c>
      <c r="E11" s="570" t="s">
        <v>156</v>
      </c>
      <c r="F11" s="570"/>
      <c r="G11" s="156"/>
    </row>
    <row r="12" spans="1:7" x14ac:dyDescent="0.2">
      <c r="A12" s="570" t="s">
        <v>90</v>
      </c>
      <c r="B12" s="570"/>
      <c r="C12" s="570"/>
      <c r="D12" s="156"/>
      <c r="E12" s="570" t="s">
        <v>140</v>
      </c>
      <c r="F12" s="570"/>
      <c r="G12" s="156"/>
    </row>
    <row r="13" spans="1:7" x14ac:dyDescent="0.2">
      <c r="A13" s="570"/>
      <c r="B13" s="570"/>
      <c r="C13" s="570"/>
      <c r="D13" s="156"/>
      <c r="E13" s="571"/>
      <c r="F13" s="572"/>
      <c r="G13" s="156"/>
    </row>
    <row r="14" spans="1:7" x14ac:dyDescent="0.2">
      <c r="A14" s="573" t="s">
        <v>194</v>
      </c>
      <c r="B14" s="573"/>
      <c r="C14" s="573"/>
      <c r="D14" s="155">
        <f>SUM(D15:D18)</f>
        <v>0</v>
      </c>
      <c r="E14" s="573" t="s">
        <v>195</v>
      </c>
      <c r="F14" s="573"/>
      <c r="G14" s="156">
        <f>SUM(G15:G17)</f>
        <v>0</v>
      </c>
    </row>
    <row r="15" spans="1:7" x14ac:dyDescent="0.2">
      <c r="A15" s="570" t="s">
        <v>91</v>
      </c>
      <c r="B15" s="570"/>
      <c r="C15" s="570"/>
      <c r="D15" s="156"/>
      <c r="E15" s="571" t="s">
        <v>157</v>
      </c>
      <c r="F15" s="572"/>
      <c r="G15" s="156"/>
    </row>
    <row r="16" spans="1:7" x14ac:dyDescent="0.2">
      <c r="A16" s="582" t="s">
        <v>108</v>
      </c>
      <c r="B16" s="582"/>
      <c r="C16" s="582"/>
      <c r="D16" s="156"/>
      <c r="E16" s="571" t="s">
        <v>158</v>
      </c>
      <c r="F16" s="572"/>
      <c r="G16" s="156"/>
    </row>
    <row r="17" spans="1:7" x14ac:dyDescent="0.2">
      <c r="A17" s="570" t="s">
        <v>92</v>
      </c>
      <c r="B17" s="570"/>
      <c r="C17" s="570"/>
      <c r="D17" s="156"/>
      <c r="E17" s="571" t="s">
        <v>148</v>
      </c>
      <c r="F17" s="572"/>
      <c r="G17" s="156"/>
    </row>
    <row r="18" spans="1:7" x14ac:dyDescent="0.2">
      <c r="A18" s="570" t="s">
        <v>93</v>
      </c>
      <c r="B18" s="570"/>
      <c r="C18" s="570"/>
      <c r="D18" s="156"/>
      <c r="E18" s="571"/>
      <c r="F18" s="572"/>
      <c r="G18" s="156"/>
    </row>
    <row r="19" spans="1:7" x14ac:dyDescent="0.2">
      <c r="A19" s="581" t="s">
        <v>196</v>
      </c>
      <c r="B19" s="565"/>
      <c r="C19" s="565"/>
      <c r="D19" s="155">
        <f>SUM(D20:D21)</f>
        <v>0</v>
      </c>
      <c r="E19" s="579" t="s">
        <v>186</v>
      </c>
      <c r="F19" s="580"/>
      <c r="G19" s="156">
        <f>SUM(G20:G21)</f>
        <v>0</v>
      </c>
    </row>
    <row r="20" spans="1:7" x14ac:dyDescent="0.2">
      <c r="A20" s="570" t="s">
        <v>183</v>
      </c>
      <c r="B20" s="570"/>
      <c r="C20" s="570"/>
      <c r="D20" s="156"/>
      <c r="E20" s="561" t="s">
        <v>184</v>
      </c>
      <c r="F20" s="563"/>
      <c r="G20" s="156">
        <v>0</v>
      </c>
    </row>
    <row r="21" spans="1:7" x14ac:dyDescent="0.2">
      <c r="A21" s="570" t="s">
        <v>182</v>
      </c>
      <c r="B21" s="570"/>
      <c r="C21" s="570"/>
      <c r="D21" s="156"/>
      <c r="E21" s="571" t="s">
        <v>185</v>
      </c>
      <c r="F21" s="572"/>
      <c r="G21" s="156">
        <v>0</v>
      </c>
    </row>
    <row r="22" spans="1:7" x14ac:dyDescent="0.2">
      <c r="A22" s="570"/>
      <c r="B22" s="570"/>
      <c r="C22" s="570"/>
      <c r="D22" s="156"/>
      <c r="E22" s="571"/>
      <c r="F22" s="572"/>
      <c r="G22" s="156"/>
    </row>
    <row r="23" spans="1:7" x14ac:dyDescent="0.2">
      <c r="A23" s="570"/>
      <c r="B23" s="570"/>
      <c r="C23" s="570"/>
      <c r="D23" s="156"/>
      <c r="E23" s="574" t="s">
        <v>197</v>
      </c>
      <c r="F23" s="575"/>
      <c r="G23" s="156">
        <f>SUM(G24:G25)</f>
        <v>0</v>
      </c>
    </row>
    <row r="24" spans="1:7" x14ac:dyDescent="0.2">
      <c r="A24" s="570"/>
      <c r="B24" s="570"/>
      <c r="C24" s="570"/>
      <c r="D24" s="156"/>
      <c r="E24" s="571" t="s">
        <v>163</v>
      </c>
      <c r="F24" s="572"/>
      <c r="G24" s="156"/>
    </row>
    <row r="25" spans="1:7" x14ac:dyDescent="0.2">
      <c r="A25" s="570"/>
      <c r="B25" s="570"/>
      <c r="C25" s="570"/>
      <c r="D25" s="156"/>
      <c r="E25" s="571" t="s">
        <v>164</v>
      </c>
      <c r="F25" s="572"/>
      <c r="G25" s="156">
        <v>0</v>
      </c>
    </row>
    <row r="26" spans="1:7" x14ac:dyDescent="0.2">
      <c r="A26" s="570"/>
      <c r="B26" s="570"/>
      <c r="C26" s="570"/>
      <c r="D26" s="156"/>
      <c r="E26" s="571"/>
      <c r="F26" s="572"/>
      <c r="G26" s="156"/>
    </row>
    <row r="27" spans="1:7" x14ac:dyDescent="0.2">
      <c r="A27" s="573" t="s">
        <v>188</v>
      </c>
      <c r="B27" s="573"/>
      <c r="C27" s="573"/>
      <c r="D27" s="155">
        <f>SUM(D7+D14+D19)</f>
        <v>529246</v>
      </c>
      <c r="E27" s="574" t="s">
        <v>190</v>
      </c>
      <c r="F27" s="575"/>
      <c r="G27" s="155">
        <f>SUM(G7+G14+G19+G23)</f>
        <v>529246</v>
      </c>
    </row>
    <row r="28" spans="1:7" x14ac:dyDescent="0.2">
      <c r="A28" s="576" t="s">
        <v>218</v>
      </c>
      <c r="B28" s="577"/>
      <c r="C28" s="578"/>
      <c r="D28" s="156">
        <f>SUM(D35+D32+D29)</f>
        <v>0</v>
      </c>
      <c r="E28" s="579" t="s">
        <v>224</v>
      </c>
      <c r="F28" s="580"/>
      <c r="G28" s="156">
        <f>SUM(G29+G32+G35)</f>
        <v>0</v>
      </c>
    </row>
    <row r="29" spans="1:7" x14ac:dyDescent="0.2">
      <c r="A29" s="561" t="s">
        <v>220</v>
      </c>
      <c r="B29" s="562"/>
      <c r="C29" s="563"/>
      <c r="D29" s="156">
        <f>SUM(D30:D31)</f>
        <v>0</v>
      </c>
      <c r="E29" s="561" t="s">
        <v>221</v>
      </c>
      <c r="F29" s="563"/>
      <c r="G29" s="156">
        <v>0</v>
      </c>
    </row>
    <row r="30" spans="1:7" x14ac:dyDescent="0.2">
      <c r="A30" s="561" t="s">
        <v>379</v>
      </c>
      <c r="B30" s="562"/>
      <c r="C30" s="563"/>
      <c r="D30" s="156"/>
      <c r="E30" s="165"/>
      <c r="F30" s="166"/>
      <c r="G30" s="156"/>
    </row>
    <row r="31" spans="1:7" x14ac:dyDescent="0.2">
      <c r="A31" s="561" t="s">
        <v>380</v>
      </c>
      <c r="B31" s="562"/>
      <c r="C31" s="563"/>
      <c r="D31" s="156"/>
      <c r="E31" s="165"/>
      <c r="F31" s="166"/>
      <c r="G31" s="156"/>
    </row>
    <row r="32" spans="1:7" x14ac:dyDescent="0.2">
      <c r="A32" s="561" t="s">
        <v>219</v>
      </c>
      <c r="B32" s="562"/>
      <c r="C32" s="563"/>
      <c r="D32" s="157">
        <f>SUM(D33:D34)</f>
        <v>0</v>
      </c>
      <c r="E32" s="568" t="s">
        <v>222</v>
      </c>
      <c r="F32" s="569"/>
      <c r="G32" s="156">
        <v>0</v>
      </c>
    </row>
    <row r="33" spans="1:7" x14ac:dyDescent="0.2">
      <c r="A33" s="561" t="s">
        <v>379</v>
      </c>
      <c r="B33" s="562"/>
      <c r="C33" s="563"/>
      <c r="D33" s="157"/>
      <c r="E33" s="167"/>
      <c r="F33" s="168"/>
      <c r="G33" s="156"/>
    </row>
    <row r="34" spans="1:7" x14ac:dyDescent="0.2">
      <c r="A34" s="561" t="s">
        <v>380</v>
      </c>
      <c r="B34" s="562"/>
      <c r="C34" s="563"/>
      <c r="D34" s="157"/>
      <c r="E34" s="167"/>
      <c r="F34" s="168"/>
      <c r="G34" s="156"/>
    </row>
    <row r="35" spans="1:7" x14ac:dyDescent="0.2">
      <c r="A35" s="565" t="s">
        <v>230</v>
      </c>
      <c r="B35" s="565"/>
      <c r="C35" s="565"/>
      <c r="D35" s="156">
        <f>SUM(D36:D37)</f>
        <v>0</v>
      </c>
      <c r="E35" s="566" t="s">
        <v>223</v>
      </c>
      <c r="F35" s="567"/>
      <c r="G35" s="156">
        <f>SUM(G36:G37)</f>
        <v>0</v>
      </c>
    </row>
    <row r="36" spans="1:7" x14ac:dyDescent="0.2">
      <c r="A36" s="561" t="s">
        <v>379</v>
      </c>
      <c r="B36" s="562"/>
      <c r="C36" s="563"/>
      <c r="D36" s="156"/>
      <c r="E36" s="561" t="s">
        <v>379</v>
      </c>
      <c r="F36" s="563"/>
      <c r="G36" s="158"/>
    </row>
    <row r="37" spans="1:7" x14ac:dyDescent="0.2">
      <c r="A37" s="561" t="s">
        <v>380</v>
      </c>
      <c r="B37" s="562"/>
      <c r="C37" s="563"/>
      <c r="D37" s="156"/>
      <c r="E37" s="561" t="s">
        <v>380</v>
      </c>
      <c r="F37" s="563"/>
      <c r="G37" s="158"/>
    </row>
    <row r="38" spans="1:7" x14ac:dyDescent="0.2">
      <c r="A38" s="564" t="s">
        <v>189</v>
      </c>
      <c r="B38" s="564"/>
      <c r="C38" s="564"/>
      <c r="D38" s="155">
        <f>SUM(D7+D14+D19+D28)</f>
        <v>529246</v>
      </c>
      <c r="E38" s="564" t="s">
        <v>191</v>
      </c>
      <c r="F38" s="564"/>
      <c r="G38" s="155">
        <f>SUM(G7+G14+G19+G23+G28)</f>
        <v>529246</v>
      </c>
    </row>
    <row r="40" spans="1:7" x14ac:dyDescent="0.2">
      <c r="A40" s="247" t="s">
        <v>689</v>
      </c>
    </row>
  </sheetData>
  <mergeCells count="65">
    <mergeCell ref="A7:C7"/>
    <mergeCell ref="E7:F7"/>
    <mergeCell ref="A3:G3"/>
    <mergeCell ref="A5:D5"/>
    <mergeCell ref="E5:G5"/>
    <mergeCell ref="A6:C6"/>
    <mergeCell ref="E6:F6"/>
    <mergeCell ref="A8:C8"/>
    <mergeCell ref="E8:F8"/>
    <mergeCell ref="A9:C9"/>
    <mergeCell ref="E9:F9"/>
    <mergeCell ref="A10:C10"/>
    <mergeCell ref="E10:F10"/>
    <mergeCell ref="A11:C11"/>
    <mergeCell ref="E11:F11"/>
    <mergeCell ref="A12:C12"/>
    <mergeCell ref="E12:F12"/>
    <mergeCell ref="A13:C13"/>
    <mergeCell ref="E13:F13"/>
    <mergeCell ref="A14:C14"/>
    <mergeCell ref="E14:F14"/>
    <mergeCell ref="A15:C15"/>
    <mergeCell ref="E15:F15"/>
    <mergeCell ref="A16:C16"/>
    <mergeCell ref="E16:F16"/>
    <mergeCell ref="A17:C17"/>
    <mergeCell ref="E17:F17"/>
    <mergeCell ref="A18:C18"/>
    <mergeCell ref="E18:F18"/>
    <mergeCell ref="A19:C19"/>
    <mergeCell ref="E19:F19"/>
    <mergeCell ref="A20:C20"/>
    <mergeCell ref="E20:F20"/>
    <mergeCell ref="A21:C21"/>
    <mergeCell ref="E21:F21"/>
    <mergeCell ref="A22:C22"/>
    <mergeCell ref="E22:F22"/>
    <mergeCell ref="A23:C23"/>
    <mergeCell ref="E23:F23"/>
    <mergeCell ref="A24:C24"/>
    <mergeCell ref="E24:F24"/>
    <mergeCell ref="A25:C25"/>
    <mergeCell ref="E25:F25"/>
    <mergeCell ref="A26:C26"/>
    <mergeCell ref="E26:F26"/>
    <mergeCell ref="A27:C27"/>
    <mergeCell ref="E27:F27"/>
    <mergeCell ref="A28:C28"/>
    <mergeCell ref="E28:F28"/>
    <mergeCell ref="A29:C29"/>
    <mergeCell ref="E29:F29"/>
    <mergeCell ref="A30:C30"/>
    <mergeCell ref="A31:C31"/>
    <mergeCell ref="A32:C32"/>
    <mergeCell ref="E32:F32"/>
    <mergeCell ref="A37:C37"/>
    <mergeCell ref="E37:F37"/>
    <mergeCell ref="A38:C38"/>
    <mergeCell ref="E38:F38"/>
    <mergeCell ref="A33:C33"/>
    <mergeCell ref="A34:C34"/>
    <mergeCell ref="A35:C35"/>
    <mergeCell ref="E35:F35"/>
    <mergeCell ref="A36:C36"/>
    <mergeCell ref="E36:F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opLeftCell="A19" workbookViewId="0">
      <selection activeCell="G7" sqref="G7"/>
    </sheetView>
  </sheetViews>
  <sheetFormatPr defaultRowHeight="12.75" x14ac:dyDescent="0.2"/>
  <cols>
    <col min="3" max="3" width="33.5703125" customWidth="1"/>
    <col min="4" max="4" width="15.7109375" customWidth="1"/>
    <col min="5" max="5" width="6.5703125" customWidth="1"/>
    <col min="6" max="6" width="46.85546875" customWidth="1"/>
    <col min="7" max="7" width="15.7109375" customWidth="1"/>
    <col min="259" max="259" width="33.5703125" customWidth="1"/>
    <col min="260" max="260" width="15.7109375" customWidth="1"/>
    <col min="261" max="261" width="6.5703125" customWidth="1"/>
    <col min="262" max="262" width="46.85546875" customWidth="1"/>
    <col min="263" max="263" width="15.7109375" customWidth="1"/>
    <col min="515" max="515" width="33.5703125" customWidth="1"/>
    <col min="516" max="516" width="15.7109375" customWidth="1"/>
    <col min="517" max="517" width="6.5703125" customWidth="1"/>
    <col min="518" max="518" width="46.85546875" customWidth="1"/>
    <col min="519" max="519" width="15.7109375" customWidth="1"/>
    <col min="771" max="771" width="33.5703125" customWidth="1"/>
    <col min="772" max="772" width="15.7109375" customWidth="1"/>
    <col min="773" max="773" width="6.5703125" customWidth="1"/>
    <col min="774" max="774" width="46.85546875" customWidth="1"/>
    <col min="775" max="775" width="15.7109375" customWidth="1"/>
    <col min="1027" max="1027" width="33.5703125" customWidth="1"/>
    <col min="1028" max="1028" width="15.7109375" customWidth="1"/>
    <col min="1029" max="1029" width="6.5703125" customWidth="1"/>
    <col min="1030" max="1030" width="46.85546875" customWidth="1"/>
    <col min="1031" max="1031" width="15.7109375" customWidth="1"/>
    <col min="1283" max="1283" width="33.5703125" customWidth="1"/>
    <col min="1284" max="1284" width="15.7109375" customWidth="1"/>
    <col min="1285" max="1285" width="6.5703125" customWidth="1"/>
    <col min="1286" max="1286" width="46.85546875" customWidth="1"/>
    <col min="1287" max="1287" width="15.7109375" customWidth="1"/>
    <col min="1539" max="1539" width="33.5703125" customWidth="1"/>
    <col min="1540" max="1540" width="15.7109375" customWidth="1"/>
    <col min="1541" max="1541" width="6.5703125" customWidth="1"/>
    <col min="1542" max="1542" width="46.85546875" customWidth="1"/>
    <col min="1543" max="1543" width="15.7109375" customWidth="1"/>
    <col min="1795" max="1795" width="33.5703125" customWidth="1"/>
    <col min="1796" max="1796" width="15.7109375" customWidth="1"/>
    <col min="1797" max="1797" width="6.5703125" customWidth="1"/>
    <col min="1798" max="1798" width="46.85546875" customWidth="1"/>
    <col min="1799" max="1799" width="15.7109375" customWidth="1"/>
    <col min="2051" max="2051" width="33.5703125" customWidth="1"/>
    <col min="2052" max="2052" width="15.7109375" customWidth="1"/>
    <col min="2053" max="2053" width="6.5703125" customWidth="1"/>
    <col min="2054" max="2054" width="46.85546875" customWidth="1"/>
    <col min="2055" max="2055" width="15.7109375" customWidth="1"/>
    <col min="2307" max="2307" width="33.5703125" customWidth="1"/>
    <col min="2308" max="2308" width="15.7109375" customWidth="1"/>
    <col min="2309" max="2309" width="6.5703125" customWidth="1"/>
    <col min="2310" max="2310" width="46.85546875" customWidth="1"/>
    <col min="2311" max="2311" width="15.7109375" customWidth="1"/>
    <col min="2563" max="2563" width="33.5703125" customWidth="1"/>
    <col min="2564" max="2564" width="15.7109375" customWidth="1"/>
    <col min="2565" max="2565" width="6.5703125" customWidth="1"/>
    <col min="2566" max="2566" width="46.85546875" customWidth="1"/>
    <col min="2567" max="2567" width="15.7109375" customWidth="1"/>
    <col min="2819" max="2819" width="33.5703125" customWidth="1"/>
    <col min="2820" max="2820" width="15.7109375" customWidth="1"/>
    <col min="2821" max="2821" width="6.5703125" customWidth="1"/>
    <col min="2822" max="2822" width="46.85546875" customWidth="1"/>
    <col min="2823" max="2823" width="15.7109375" customWidth="1"/>
    <col min="3075" max="3075" width="33.5703125" customWidth="1"/>
    <col min="3076" max="3076" width="15.7109375" customWidth="1"/>
    <col min="3077" max="3077" width="6.5703125" customWidth="1"/>
    <col min="3078" max="3078" width="46.85546875" customWidth="1"/>
    <col min="3079" max="3079" width="15.7109375" customWidth="1"/>
    <col min="3331" max="3331" width="33.5703125" customWidth="1"/>
    <col min="3332" max="3332" width="15.7109375" customWidth="1"/>
    <col min="3333" max="3333" width="6.5703125" customWidth="1"/>
    <col min="3334" max="3334" width="46.85546875" customWidth="1"/>
    <col min="3335" max="3335" width="15.7109375" customWidth="1"/>
    <col min="3587" max="3587" width="33.5703125" customWidth="1"/>
    <col min="3588" max="3588" width="15.7109375" customWidth="1"/>
    <col min="3589" max="3589" width="6.5703125" customWidth="1"/>
    <col min="3590" max="3590" width="46.85546875" customWidth="1"/>
    <col min="3591" max="3591" width="15.7109375" customWidth="1"/>
    <col min="3843" max="3843" width="33.5703125" customWidth="1"/>
    <col min="3844" max="3844" width="15.7109375" customWidth="1"/>
    <col min="3845" max="3845" width="6.5703125" customWidth="1"/>
    <col min="3846" max="3846" width="46.85546875" customWidth="1"/>
    <col min="3847" max="3847" width="15.7109375" customWidth="1"/>
    <col min="4099" max="4099" width="33.5703125" customWidth="1"/>
    <col min="4100" max="4100" width="15.7109375" customWidth="1"/>
    <col min="4101" max="4101" width="6.5703125" customWidth="1"/>
    <col min="4102" max="4102" width="46.85546875" customWidth="1"/>
    <col min="4103" max="4103" width="15.7109375" customWidth="1"/>
    <col min="4355" max="4355" width="33.5703125" customWidth="1"/>
    <col min="4356" max="4356" width="15.7109375" customWidth="1"/>
    <col min="4357" max="4357" width="6.5703125" customWidth="1"/>
    <col min="4358" max="4358" width="46.85546875" customWidth="1"/>
    <col min="4359" max="4359" width="15.7109375" customWidth="1"/>
    <col min="4611" max="4611" width="33.5703125" customWidth="1"/>
    <col min="4612" max="4612" width="15.7109375" customWidth="1"/>
    <col min="4613" max="4613" width="6.5703125" customWidth="1"/>
    <col min="4614" max="4614" width="46.85546875" customWidth="1"/>
    <col min="4615" max="4615" width="15.7109375" customWidth="1"/>
    <col min="4867" max="4867" width="33.5703125" customWidth="1"/>
    <col min="4868" max="4868" width="15.7109375" customWidth="1"/>
    <col min="4869" max="4869" width="6.5703125" customWidth="1"/>
    <col min="4870" max="4870" width="46.85546875" customWidth="1"/>
    <col min="4871" max="4871" width="15.7109375" customWidth="1"/>
    <col min="5123" max="5123" width="33.5703125" customWidth="1"/>
    <col min="5124" max="5124" width="15.7109375" customWidth="1"/>
    <col min="5125" max="5125" width="6.5703125" customWidth="1"/>
    <col min="5126" max="5126" width="46.85546875" customWidth="1"/>
    <col min="5127" max="5127" width="15.7109375" customWidth="1"/>
    <col min="5379" max="5379" width="33.5703125" customWidth="1"/>
    <col min="5380" max="5380" width="15.7109375" customWidth="1"/>
    <col min="5381" max="5381" width="6.5703125" customWidth="1"/>
    <col min="5382" max="5382" width="46.85546875" customWidth="1"/>
    <col min="5383" max="5383" width="15.7109375" customWidth="1"/>
    <col min="5635" max="5635" width="33.5703125" customWidth="1"/>
    <col min="5636" max="5636" width="15.7109375" customWidth="1"/>
    <col min="5637" max="5637" width="6.5703125" customWidth="1"/>
    <col min="5638" max="5638" width="46.85546875" customWidth="1"/>
    <col min="5639" max="5639" width="15.7109375" customWidth="1"/>
    <col min="5891" max="5891" width="33.5703125" customWidth="1"/>
    <col min="5892" max="5892" width="15.7109375" customWidth="1"/>
    <col min="5893" max="5893" width="6.5703125" customWidth="1"/>
    <col min="5894" max="5894" width="46.85546875" customWidth="1"/>
    <col min="5895" max="5895" width="15.7109375" customWidth="1"/>
    <col min="6147" max="6147" width="33.5703125" customWidth="1"/>
    <col min="6148" max="6148" width="15.7109375" customWidth="1"/>
    <col min="6149" max="6149" width="6.5703125" customWidth="1"/>
    <col min="6150" max="6150" width="46.85546875" customWidth="1"/>
    <col min="6151" max="6151" width="15.7109375" customWidth="1"/>
    <col min="6403" max="6403" width="33.5703125" customWidth="1"/>
    <col min="6404" max="6404" width="15.7109375" customWidth="1"/>
    <col min="6405" max="6405" width="6.5703125" customWidth="1"/>
    <col min="6406" max="6406" width="46.85546875" customWidth="1"/>
    <col min="6407" max="6407" width="15.7109375" customWidth="1"/>
    <col min="6659" max="6659" width="33.5703125" customWidth="1"/>
    <col min="6660" max="6660" width="15.7109375" customWidth="1"/>
    <col min="6661" max="6661" width="6.5703125" customWidth="1"/>
    <col min="6662" max="6662" width="46.85546875" customWidth="1"/>
    <col min="6663" max="6663" width="15.7109375" customWidth="1"/>
    <col min="6915" max="6915" width="33.5703125" customWidth="1"/>
    <col min="6916" max="6916" width="15.7109375" customWidth="1"/>
    <col min="6917" max="6917" width="6.5703125" customWidth="1"/>
    <col min="6918" max="6918" width="46.85546875" customWidth="1"/>
    <col min="6919" max="6919" width="15.7109375" customWidth="1"/>
    <col min="7171" max="7171" width="33.5703125" customWidth="1"/>
    <col min="7172" max="7172" width="15.7109375" customWidth="1"/>
    <col min="7173" max="7173" width="6.5703125" customWidth="1"/>
    <col min="7174" max="7174" width="46.85546875" customWidth="1"/>
    <col min="7175" max="7175" width="15.7109375" customWidth="1"/>
    <col min="7427" max="7427" width="33.5703125" customWidth="1"/>
    <col min="7428" max="7428" width="15.7109375" customWidth="1"/>
    <col min="7429" max="7429" width="6.5703125" customWidth="1"/>
    <col min="7430" max="7430" width="46.85546875" customWidth="1"/>
    <col min="7431" max="7431" width="15.7109375" customWidth="1"/>
    <col min="7683" max="7683" width="33.5703125" customWidth="1"/>
    <col min="7684" max="7684" width="15.7109375" customWidth="1"/>
    <col min="7685" max="7685" width="6.5703125" customWidth="1"/>
    <col min="7686" max="7686" width="46.85546875" customWidth="1"/>
    <col min="7687" max="7687" width="15.7109375" customWidth="1"/>
    <col min="7939" max="7939" width="33.5703125" customWidth="1"/>
    <col min="7940" max="7940" width="15.7109375" customWidth="1"/>
    <col min="7941" max="7941" width="6.5703125" customWidth="1"/>
    <col min="7942" max="7942" width="46.85546875" customWidth="1"/>
    <col min="7943" max="7943" width="15.7109375" customWidth="1"/>
    <col min="8195" max="8195" width="33.5703125" customWidth="1"/>
    <col min="8196" max="8196" width="15.7109375" customWidth="1"/>
    <col min="8197" max="8197" width="6.5703125" customWidth="1"/>
    <col min="8198" max="8198" width="46.85546875" customWidth="1"/>
    <col min="8199" max="8199" width="15.7109375" customWidth="1"/>
    <col min="8451" max="8451" width="33.5703125" customWidth="1"/>
    <col min="8452" max="8452" width="15.7109375" customWidth="1"/>
    <col min="8453" max="8453" width="6.5703125" customWidth="1"/>
    <col min="8454" max="8454" width="46.85546875" customWidth="1"/>
    <col min="8455" max="8455" width="15.7109375" customWidth="1"/>
    <col min="8707" max="8707" width="33.5703125" customWidth="1"/>
    <col min="8708" max="8708" width="15.7109375" customWidth="1"/>
    <col min="8709" max="8709" width="6.5703125" customWidth="1"/>
    <col min="8710" max="8710" width="46.85546875" customWidth="1"/>
    <col min="8711" max="8711" width="15.7109375" customWidth="1"/>
    <col min="8963" max="8963" width="33.5703125" customWidth="1"/>
    <col min="8964" max="8964" width="15.7109375" customWidth="1"/>
    <col min="8965" max="8965" width="6.5703125" customWidth="1"/>
    <col min="8966" max="8966" width="46.85546875" customWidth="1"/>
    <col min="8967" max="8967" width="15.7109375" customWidth="1"/>
    <col min="9219" max="9219" width="33.5703125" customWidth="1"/>
    <col min="9220" max="9220" width="15.7109375" customWidth="1"/>
    <col min="9221" max="9221" width="6.5703125" customWidth="1"/>
    <col min="9222" max="9222" width="46.85546875" customWidth="1"/>
    <col min="9223" max="9223" width="15.7109375" customWidth="1"/>
    <col min="9475" max="9475" width="33.5703125" customWidth="1"/>
    <col min="9476" max="9476" width="15.7109375" customWidth="1"/>
    <col min="9477" max="9477" width="6.5703125" customWidth="1"/>
    <col min="9478" max="9478" width="46.85546875" customWidth="1"/>
    <col min="9479" max="9479" width="15.7109375" customWidth="1"/>
    <col min="9731" max="9731" width="33.5703125" customWidth="1"/>
    <col min="9732" max="9732" width="15.7109375" customWidth="1"/>
    <col min="9733" max="9733" width="6.5703125" customWidth="1"/>
    <col min="9734" max="9734" width="46.85546875" customWidth="1"/>
    <col min="9735" max="9735" width="15.7109375" customWidth="1"/>
    <col min="9987" max="9987" width="33.5703125" customWidth="1"/>
    <col min="9988" max="9988" width="15.7109375" customWidth="1"/>
    <col min="9989" max="9989" width="6.5703125" customWidth="1"/>
    <col min="9990" max="9990" width="46.85546875" customWidth="1"/>
    <col min="9991" max="9991" width="15.7109375" customWidth="1"/>
    <col min="10243" max="10243" width="33.5703125" customWidth="1"/>
    <col min="10244" max="10244" width="15.7109375" customWidth="1"/>
    <col min="10245" max="10245" width="6.5703125" customWidth="1"/>
    <col min="10246" max="10246" width="46.85546875" customWidth="1"/>
    <col min="10247" max="10247" width="15.7109375" customWidth="1"/>
    <col min="10499" max="10499" width="33.5703125" customWidth="1"/>
    <col min="10500" max="10500" width="15.7109375" customWidth="1"/>
    <col min="10501" max="10501" width="6.5703125" customWidth="1"/>
    <col min="10502" max="10502" width="46.85546875" customWidth="1"/>
    <col min="10503" max="10503" width="15.7109375" customWidth="1"/>
    <col min="10755" max="10755" width="33.5703125" customWidth="1"/>
    <col min="10756" max="10756" width="15.7109375" customWidth="1"/>
    <col min="10757" max="10757" width="6.5703125" customWidth="1"/>
    <col min="10758" max="10758" width="46.85546875" customWidth="1"/>
    <col min="10759" max="10759" width="15.7109375" customWidth="1"/>
    <col min="11011" max="11011" width="33.5703125" customWidth="1"/>
    <col min="11012" max="11012" width="15.7109375" customWidth="1"/>
    <col min="11013" max="11013" width="6.5703125" customWidth="1"/>
    <col min="11014" max="11014" width="46.85546875" customWidth="1"/>
    <col min="11015" max="11015" width="15.7109375" customWidth="1"/>
    <col min="11267" max="11267" width="33.5703125" customWidth="1"/>
    <col min="11268" max="11268" width="15.7109375" customWidth="1"/>
    <col min="11269" max="11269" width="6.5703125" customWidth="1"/>
    <col min="11270" max="11270" width="46.85546875" customWidth="1"/>
    <col min="11271" max="11271" width="15.7109375" customWidth="1"/>
    <col min="11523" max="11523" width="33.5703125" customWidth="1"/>
    <col min="11524" max="11524" width="15.7109375" customWidth="1"/>
    <col min="11525" max="11525" width="6.5703125" customWidth="1"/>
    <col min="11526" max="11526" width="46.85546875" customWidth="1"/>
    <col min="11527" max="11527" width="15.7109375" customWidth="1"/>
    <col min="11779" max="11779" width="33.5703125" customWidth="1"/>
    <col min="11780" max="11780" width="15.7109375" customWidth="1"/>
    <col min="11781" max="11781" width="6.5703125" customWidth="1"/>
    <col min="11782" max="11782" width="46.85546875" customWidth="1"/>
    <col min="11783" max="11783" width="15.7109375" customWidth="1"/>
    <col min="12035" max="12035" width="33.5703125" customWidth="1"/>
    <col min="12036" max="12036" width="15.7109375" customWidth="1"/>
    <col min="12037" max="12037" width="6.5703125" customWidth="1"/>
    <col min="12038" max="12038" width="46.85546875" customWidth="1"/>
    <col min="12039" max="12039" width="15.7109375" customWidth="1"/>
    <col min="12291" max="12291" width="33.5703125" customWidth="1"/>
    <col min="12292" max="12292" width="15.7109375" customWidth="1"/>
    <col min="12293" max="12293" width="6.5703125" customWidth="1"/>
    <col min="12294" max="12294" width="46.85546875" customWidth="1"/>
    <col min="12295" max="12295" width="15.7109375" customWidth="1"/>
    <col min="12547" max="12547" width="33.5703125" customWidth="1"/>
    <col min="12548" max="12548" width="15.7109375" customWidth="1"/>
    <col min="12549" max="12549" width="6.5703125" customWidth="1"/>
    <col min="12550" max="12550" width="46.85546875" customWidth="1"/>
    <col min="12551" max="12551" width="15.7109375" customWidth="1"/>
    <col min="12803" max="12803" width="33.5703125" customWidth="1"/>
    <col min="12804" max="12804" width="15.7109375" customWidth="1"/>
    <col min="12805" max="12805" width="6.5703125" customWidth="1"/>
    <col min="12806" max="12806" width="46.85546875" customWidth="1"/>
    <col min="12807" max="12807" width="15.7109375" customWidth="1"/>
    <col min="13059" max="13059" width="33.5703125" customWidth="1"/>
    <col min="13060" max="13060" width="15.7109375" customWidth="1"/>
    <col min="13061" max="13061" width="6.5703125" customWidth="1"/>
    <col min="13062" max="13062" width="46.85546875" customWidth="1"/>
    <col min="13063" max="13063" width="15.7109375" customWidth="1"/>
    <col min="13315" max="13315" width="33.5703125" customWidth="1"/>
    <col min="13316" max="13316" width="15.7109375" customWidth="1"/>
    <col min="13317" max="13317" width="6.5703125" customWidth="1"/>
    <col min="13318" max="13318" width="46.85546875" customWidth="1"/>
    <col min="13319" max="13319" width="15.7109375" customWidth="1"/>
    <col min="13571" max="13571" width="33.5703125" customWidth="1"/>
    <col min="13572" max="13572" width="15.7109375" customWidth="1"/>
    <col min="13573" max="13573" width="6.5703125" customWidth="1"/>
    <col min="13574" max="13574" width="46.85546875" customWidth="1"/>
    <col min="13575" max="13575" width="15.7109375" customWidth="1"/>
    <col min="13827" max="13827" width="33.5703125" customWidth="1"/>
    <col min="13828" max="13828" width="15.7109375" customWidth="1"/>
    <col min="13829" max="13829" width="6.5703125" customWidth="1"/>
    <col min="13830" max="13830" width="46.85546875" customWidth="1"/>
    <col min="13831" max="13831" width="15.7109375" customWidth="1"/>
    <col min="14083" max="14083" width="33.5703125" customWidth="1"/>
    <col min="14084" max="14084" width="15.7109375" customWidth="1"/>
    <col min="14085" max="14085" width="6.5703125" customWidth="1"/>
    <col min="14086" max="14086" width="46.85546875" customWidth="1"/>
    <col min="14087" max="14087" width="15.7109375" customWidth="1"/>
    <col min="14339" max="14339" width="33.5703125" customWidth="1"/>
    <col min="14340" max="14340" width="15.7109375" customWidth="1"/>
    <col min="14341" max="14341" width="6.5703125" customWidth="1"/>
    <col min="14342" max="14342" width="46.85546875" customWidth="1"/>
    <col min="14343" max="14343" width="15.7109375" customWidth="1"/>
    <col min="14595" max="14595" width="33.5703125" customWidth="1"/>
    <col min="14596" max="14596" width="15.7109375" customWidth="1"/>
    <col min="14597" max="14597" width="6.5703125" customWidth="1"/>
    <col min="14598" max="14598" width="46.85546875" customWidth="1"/>
    <col min="14599" max="14599" width="15.7109375" customWidth="1"/>
    <col min="14851" max="14851" width="33.5703125" customWidth="1"/>
    <col min="14852" max="14852" width="15.7109375" customWidth="1"/>
    <col min="14853" max="14853" width="6.5703125" customWidth="1"/>
    <col min="14854" max="14854" width="46.85546875" customWidth="1"/>
    <col min="14855" max="14855" width="15.7109375" customWidth="1"/>
    <col min="15107" max="15107" width="33.5703125" customWidth="1"/>
    <col min="15108" max="15108" width="15.7109375" customWidth="1"/>
    <col min="15109" max="15109" width="6.5703125" customWidth="1"/>
    <col min="15110" max="15110" width="46.85546875" customWidth="1"/>
    <col min="15111" max="15111" width="15.7109375" customWidth="1"/>
    <col min="15363" max="15363" width="33.5703125" customWidth="1"/>
    <col min="15364" max="15364" width="15.7109375" customWidth="1"/>
    <col min="15365" max="15365" width="6.5703125" customWidth="1"/>
    <col min="15366" max="15366" width="46.85546875" customWidth="1"/>
    <col min="15367" max="15367" width="15.7109375" customWidth="1"/>
    <col min="15619" max="15619" width="33.5703125" customWidth="1"/>
    <col min="15620" max="15620" width="15.7109375" customWidth="1"/>
    <col min="15621" max="15621" width="6.5703125" customWidth="1"/>
    <col min="15622" max="15622" width="46.85546875" customWidth="1"/>
    <col min="15623" max="15623" width="15.7109375" customWidth="1"/>
    <col min="15875" max="15875" width="33.5703125" customWidth="1"/>
    <col min="15876" max="15876" width="15.7109375" customWidth="1"/>
    <col min="15877" max="15877" width="6.5703125" customWidth="1"/>
    <col min="15878" max="15878" width="46.85546875" customWidth="1"/>
    <col min="15879" max="15879" width="15.7109375" customWidth="1"/>
    <col min="16131" max="16131" width="33.5703125" customWidth="1"/>
    <col min="16132" max="16132" width="15.7109375" customWidth="1"/>
    <col min="16133" max="16133" width="6.5703125" customWidth="1"/>
    <col min="16134" max="16134" width="46.85546875" customWidth="1"/>
    <col min="16135" max="16135" width="15.7109375" customWidth="1"/>
  </cols>
  <sheetData>
    <row r="1" spans="1:7" ht="14.25" x14ac:dyDescent="0.2">
      <c r="A1" s="57" t="s">
        <v>427</v>
      </c>
      <c r="F1" s="10"/>
      <c r="G1" s="186" t="s">
        <v>437</v>
      </c>
    </row>
    <row r="2" spans="1:7" x14ac:dyDescent="0.2">
      <c r="A2" s="154"/>
      <c r="B2" s="154"/>
      <c r="C2" s="154"/>
      <c r="D2" s="154"/>
      <c r="E2" s="154"/>
      <c r="F2" s="154"/>
      <c r="G2" s="154"/>
    </row>
    <row r="3" spans="1:7" ht="15" x14ac:dyDescent="0.2">
      <c r="A3" s="584" t="s">
        <v>376</v>
      </c>
      <c r="B3" s="584"/>
      <c r="C3" s="584"/>
      <c r="D3" s="584"/>
      <c r="E3" s="584"/>
      <c r="F3" s="584"/>
      <c r="G3" s="584"/>
    </row>
    <row r="4" spans="1:7" x14ac:dyDescent="0.2">
      <c r="G4" s="170" t="s">
        <v>0</v>
      </c>
    </row>
    <row r="5" spans="1:7" x14ac:dyDescent="0.2">
      <c r="A5" s="585" t="s">
        <v>377</v>
      </c>
      <c r="B5" s="585"/>
      <c r="C5" s="585"/>
      <c r="D5" s="585"/>
      <c r="E5" s="585" t="s">
        <v>378</v>
      </c>
      <c r="F5" s="585"/>
      <c r="G5" s="585"/>
    </row>
    <row r="6" spans="1:7" x14ac:dyDescent="0.2">
      <c r="A6" s="586" t="s">
        <v>86</v>
      </c>
      <c r="B6" s="586"/>
      <c r="C6" s="586"/>
      <c r="D6" s="169" t="s">
        <v>217</v>
      </c>
      <c r="E6" s="586" t="s">
        <v>1</v>
      </c>
      <c r="F6" s="586"/>
      <c r="G6" s="169" t="s">
        <v>217</v>
      </c>
    </row>
    <row r="7" spans="1:7" x14ac:dyDescent="0.2">
      <c r="A7" s="573" t="s">
        <v>192</v>
      </c>
      <c r="B7" s="573"/>
      <c r="C7" s="573"/>
      <c r="D7" s="155">
        <f>SUM(D8:D12)</f>
        <v>578650</v>
      </c>
      <c r="E7" s="573" t="s">
        <v>193</v>
      </c>
      <c r="F7" s="573"/>
      <c r="G7" s="155">
        <f>SUM(G8:G12)</f>
        <v>578650</v>
      </c>
    </row>
    <row r="8" spans="1:7" x14ac:dyDescent="0.2">
      <c r="A8" s="570" t="s">
        <v>87</v>
      </c>
      <c r="B8" s="570"/>
      <c r="C8" s="570"/>
      <c r="D8" s="156">
        <f>'[1]2.12_iskola'!I8</f>
        <v>144399</v>
      </c>
      <c r="E8" s="570" t="s">
        <v>137</v>
      </c>
      <c r="F8" s="570"/>
      <c r="G8" s="156">
        <f>'[1]3.1_iskola'!H8</f>
        <v>294383</v>
      </c>
    </row>
    <row r="9" spans="1:7" x14ac:dyDescent="0.2">
      <c r="A9" s="582" t="s">
        <v>88</v>
      </c>
      <c r="B9" s="582"/>
      <c r="C9" s="582"/>
      <c r="D9" s="156"/>
      <c r="E9" s="583" t="s">
        <v>167</v>
      </c>
      <c r="F9" s="583"/>
      <c r="G9" s="156">
        <f>'[1]3.1_iskola'!H9</f>
        <v>57936</v>
      </c>
    </row>
    <row r="10" spans="1:7" x14ac:dyDescent="0.2">
      <c r="A10" s="582" t="s">
        <v>152</v>
      </c>
      <c r="B10" s="582"/>
      <c r="C10" s="582"/>
      <c r="D10" s="156"/>
      <c r="E10" s="570" t="s">
        <v>155</v>
      </c>
      <c r="F10" s="570"/>
      <c r="G10" s="156">
        <f>'[1]3.1_iskola'!H10</f>
        <v>226331</v>
      </c>
    </row>
    <row r="11" spans="1:7" x14ac:dyDescent="0.2">
      <c r="A11" s="570" t="s">
        <v>89</v>
      </c>
      <c r="B11" s="570"/>
      <c r="C11" s="570"/>
      <c r="D11" s="156">
        <f>'[1]2.12_iskola'!I49</f>
        <v>434251</v>
      </c>
      <c r="E11" s="570" t="s">
        <v>156</v>
      </c>
      <c r="F11" s="570"/>
      <c r="G11" s="156"/>
    </row>
    <row r="12" spans="1:7" x14ac:dyDescent="0.2">
      <c r="A12" s="570" t="s">
        <v>90</v>
      </c>
      <c r="B12" s="570"/>
      <c r="C12" s="570"/>
      <c r="D12" s="156"/>
      <c r="E12" s="570" t="s">
        <v>140</v>
      </c>
      <c r="F12" s="570"/>
      <c r="G12" s="156"/>
    </row>
    <row r="13" spans="1:7" x14ac:dyDescent="0.2">
      <c r="A13" s="570"/>
      <c r="B13" s="570"/>
      <c r="C13" s="570"/>
      <c r="D13" s="156"/>
      <c r="E13" s="571"/>
      <c r="F13" s="572"/>
      <c r="G13" s="156"/>
    </row>
    <row r="14" spans="1:7" x14ac:dyDescent="0.2">
      <c r="A14" s="573" t="s">
        <v>194</v>
      </c>
      <c r="B14" s="573"/>
      <c r="C14" s="573"/>
      <c r="D14" s="155">
        <f>SUM(D15:D18)</f>
        <v>0</v>
      </c>
      <c r="E14" s="573" t="s">
        <v>195</v>
      </c>
      <c r="F14" s="573"/>
      <c r="G14" s="156">
        <f>SUM(G15:G17)</f>
        <v>0</v>
      </c>
    </row>
    <row r="15" spans="1:7" x14ac:dyDescent="0.2">
      <c r="A15" s="570" t="s">
        <v>91</v>
      </c>
      <c r="B15" s="570"/>
      <c r="C15" s="570"/>
      <c r="D15" s="156"/>
      <c r="E15" s="571" t="s">
        <v>157</v>
      </c>
      <c r="F15" s="572"/>
      <c r="G15" s="156"/>
    </row>
    <row r="16" spans="1:7" x14ac:dyDescent="0.2">
      <c r="A16" s="582" t="s">
        <v>108</v>
      </c>
      <c r="B16" s="582"/>
      <c r="C16" s="582"/>
      <c r="D16" s="156"/>
      <c r="E16" s="571" t="s">
        <v>158</v>
      </c>
      <c r="F16" s="572"/>
      <c r="G16" s="156"/>
    </row>
    <row r="17" spans="1:7" x14ac:dyDescent="0.2">
      <c r="A17" s="570" t="s">
        <v>92</v>
      </c>
      <c r="B17" s="570"/>
      <c r="C17" s="570"/>
      <c r="D17" s="156"/>
      <c r="E17" s="571" t="s">
        <v>148</v>
      </c>
      <c r="F17" s="572"/>
      <c r="G17" s="156"/>
    </row>
    <row r="18" spans="1:7" x14ac:dyDescent="0.2">
      <c r="A18" s="570" t="s">
        <v>93</v>
      </c>
      <c r="B18" s="570"/>
      <c r="C18" s="570"/>
      <c r="D18" s="156"/>
      <c r="E18" s="571"/>
      <c r="F18" s="572"/>
      <c r="G18" s="156"/>
    </row>
    <row r="19" spans="1:7" x14ac:dyDescent="0.2">
      <c r="A19" s="581" t="s">
        <v>196</v>
      </c>
      <c r="B19" s="565"/>
      <c r="C19" s="565"/>
      <c r="D19" s="155">
        <f>SUM(D20:D21)</f>
        <v>0</v>
      </c>
      <c r="E19" s="579" t="s">
        <v>186</v>
      </c>
      <c r="F19" s="580"/>
      <c r="G19" s="156">
        <f>SUM(G20:G21)</f>
        <v>0</v>
      </c>
    </row>
    <row r="20" spans="1:7" x14ac:dyDescent="0.2">
      <c r="A20" s="570" t="s">
        <v>183</v>
      </c>
      <c r="B20" s="570"/>
      <c r="C20" s="570"/>
      <c r="D20" s="156"/>
      <c r="E20" s="561" t="s">
        <v>184</v>
      </c>
      <c r="F20" s="563"/>
      <c r="G20" s="156">
        <v>0</v>
      </c>
    </row>
    <row r="21" spans="1:7" x14ac:dyDescent="0.2">
      <c r="A21" s="570" t="s">
        <v>182</v>
      </c>
      <c r="B21" s="570"/>
      <c r="C21" s="570"/>
      <c r="D21" s="156"/>
      <c r="E21" s="571" t="s">
        <v>185</v>
      </c>
      <c r="F21" s="572"/>
      <c r="G21" s="156">
        <v>0</v>
      </c>
    </row>
    <row r="22" spans="1:7" x14ac:dyDescent="0.2">
      <c r="A22" s="570"/>
      <c r="B22" s="570"/>
      <c r="C22" s="570"/>
      <c r="D22" s="156"/>
      <c r="E22" s="571"/>
      <c r="F22" s="572"/>
      <c r="G22" s="156"/>
    </row>
    <row r="23" spans="1:7" x14ac:dyDescent="0.2">
      <c r="A23" s="570"/>
      <c r="B23" s="570"/>
      <c r="C23" s="570"/>
      <c r="D23" s="156"/>
      <c r="E23" s="574" t="s">
        <v>197</v>
      </c>
      <c r="F23" s="575"/>
      <c r="G23" s="156">
        <f>SUM(G24:G25)</f>
        <v>0</v>
      </c>
    </row>
    <row r="24" spans="1:7" x14ac:dyDescent="0.2">
      <c r="A24" s="570"/>
      <c r="B24" s="570"/>
      <c r="C24" s="570"/>
      <c r="D24" s="156"/>
      <c r="E24" s="571" t="s">
        <v>163</v>
      </c>
      <c r="F24" s="572"/>
      <c r="G24" s="156"/>
    </row>
    <row r="25" spans="1:7" x14ac:dyDescent="0.2">
      <c r="A25" s="570"/>
      <c r="B25" s="570"/>
      <c r="C25" s="570"/>
      <c r="D25" s="156"/>
      <c r="E25" s="571" t="s">
        <v>164</v>
      </c>
      <c r="F25" s="572"/>
      <c r="G25" s="156">
        <v>0</v>
      </c>
    </row>
    <row r="26" spans="1:7" x14ac:dyDescent="0.2">
      <c r="A26" s="570"/>
      <c r="B26" s="570"/>
      <c r="C26" s="570"/>
      <c r="D26" s="156"/>
      <c r="E26" s="571"/>
      <c r="F26" s="572"/>
      <c r="G26" s="156"/>
    </row>
    <row r="27" spans="1:7" x14ac:dyDescent="0.2">
      <c r="A27" s="573" t="s">
        <v>188</v>
      </c>
      <c r="B27" s="573"/>
      <c r="C27" s="573"/>
      <c r="D27" s="155">
        <f>SUM(D7+D14+D19)</f>
        <v>578650</v>
      </c>
      <c r="E27" s="574" t="s">
        <v>190</v>
      </c>
      <c r="F27" s="575"/>
      <c r="G27" s="155">
        <f>SUM(G7+G14+G19+G23)</f>
        <v>578650</v>
      </c>
    </row>
    <row r="28" spans="1:7" x14ac:dyDescent="0.2">
      <c r="A28" s="576" t="s">
        <v>218</v>
      </c>
      <c r="B28" s="577"/>
      <c r="C28" s="578"/>
      <c r="D28" s="156">
        <f>SUM(D35+D32+D29)</f>
        <v>0</v>
      </c>
      <c r="E28" s="579" t="s">
        <v>224</v>
      </c>
      <c r="F28" s="580"/>
      <c r="G28" s="156">
        <f>SUM(G29+G32+G35)</f>
        <v>0</v>
      </c>
    </row>
    <row r="29" spans="1:7" x14ac:dyDescent="0.2">
      <c r="A29" s="561" t="s">
        <v>220</v>
      </c>
      <c r="B29" s="562"/>
      <c r="C29" s="563"/>
      <c r="D29" s="156">
        <f>SUM(D30:D31)</f>
        <v>0</v>
      </c>
      <c r="E29" s="561" t="s">
        <v>221</v>
      </c>
      <c r="F29" s="563"/>
      <c r="G29" s="156">
        <v>0</v>
      </c>
    </row>
    <row r="30" spans="1:7" x14ac:dyDescent="0.2">
      <c r="A30" s="561" t="s">
        <v>379</v>
      </c>
      <c r="B30" s="562"/>
      <c r="C30" s="563"/>
      <c r="D30" s="156"/>
      <c r="E30" s="165"/>
      <c r="F30" s="166"/>
      <c r="G30" s="156"/>
    </row>
    <row r="31" spans="1:7" x14ac:dyDescent="0.2">
      <c r="A31" s="561" t="s">
        <v>380</v>
      </c>
      <c r="B31" s="562"/>
      <c r="C31" s="563"/>
      <c r="D31" s="156"/>
      <c r="E31" s="165"/>
      <c r="F31" s="166"/>
      <c r="G31" s="156"/>
    </row>
    <row r="32" spans="1:7" x14ac:dyDescent="0.2">
      <c r="A32" s="561" t="s">
        <v>219</v>
      </c>
      <c r="B32" s="562"/>
      <c r="C32" s="563"/>
      <c r="D32" s="157">
        <f>SUM(D33:D34)</f>
        <v>0</v>
      </c>
      <c r="E32" s="568" t="s">
        <v>222</v>
      </c>
      <c r="F32" s="569"/>
      <c r="G32" s="156">
        <v>0</v>
      </c>
    </row>
    <row r="33" spans="1:7" x14ac:dyDescent="0.2">
      <c r="A33" s="561" t="s">
        <v>379</v>
      </c>
      <c r="B33" s="562"/>
      <c r="C33" s="563"/>
      <c r="D33" s="157"/>
      <c r="E33" s="167"/>
      <c r="F33" s="168"/>
      <c r="G33" s="156"/>
    </row>
    <row r="34" spans="1:7" x14ac:dyDescent="0.2">
      <c r="A34" s="561" t="s">
        <v>380</v>
      </c>
      <c r="B34" s="562"/>
      <c r="C34" s="563"/>
      <c r="D34" s="157"/>
      <c r="E34" s="167"/>
      <c r="F34" s="168"/>
      <c r="G34" s="156"/>
    </row>
    <row r="35" spans="1:7" x14ac:dyDescent="0.2">
      <c r="A35" s="565" t="s">
        <v>230</v>
      </c>
      <c r="B35" s="565"/>
      <c r="C35" s="565"/>
      <c r="D35" s="156">
        <f>SUM(D36:D37)</f>
        <v>0</v>
      </c>
      <c r="E35" s="566" t="s">
        <v>223</v>
      </c>
      <c r="F35" s="567"/>
      <c r="G35" s="156">
        <f>SUM(G36:G37)</f>
        <v>0</v>
      </c>
    </row>
    <row r="36" spans="1:7" x14ac:dyDescent="0.2">
      <c r="A36" s="561" t="s">
        <v>379</v>
      </c>
      <c r="B36" s="562"/>
      <c r="C36" s="563"/>
      <c r="D36" s="156"/>
      <c r="E36" s="561" t="s">
        <v>379</v>
      </c>
      <c r="F36" s="563"/>
      <c r="G36" s="158"/>
    </row>
    <row r="37" spans="1:7" x14ac:dyDescent="0.2">
      <c r="A37" s="561" t="s">
        <v>380</v>
      </c>
      <c r="B37" s="562"/>
      <c r="C37" s="563"/>
      <c r="D37" s="156"/>
      <c r="E37" s="561" t="s">
        <v>380</v>
      </c>
      <c r="F37" s="563"/>
      <c r="G37" s="158"/>
    </row>
    <row r="38" spans="1:7" x14ac:dyDescent="0.2">
      <c r="A38" s="564" t="s">
        <v>189</v>
      </c>
      <c r="B38" s="564"/>
      <c r="C38" s="564"/>
      <c r="D38" s="155">
        <f>SUM(D7+D14+D19+D28)</f>
        <v>578650</v>
      </c>
      <c r="E38" s="564" t="s">
        <v>191</v>
      </c>
      <c r="F38" s="564"/>
      <c r="G38" s="155">
        <f>SUM(G7+G14+G19+G23+G28)</f>
        <v>578650</v>
      </c>
    </row>
    <row r="40" spans="1:7" x14ac:dyDescent="0.2">
      <c r="A40" s="247" t="s">
        <v>689</v>
      </c>
    </row>
  </sheetData>
  <mergeCells count="65">
    <mergeCell ref="A7:C7"/>
    <mergeCell ref="E7:F7"/>
    <mergeCell ref="A3:G3"/>
    <mergeCell ref="A5:D5"/>
    <mergeCell ref="E5:G5"/>
    <mergeCell ref="A6:C6"/>
    <mergeCell ref="E6:F6"/>
    <mergeCell ref="A8:C8"/>
    <mergeCell ref="E8:F8"/>
    <mergeCell ref="A9:C9"/>
    <mergeCell ref="E9:F9"/>
    <mergeCell ref="A10:C10"/>
    <mergeCell ref="E10:F10"/>
    <mergeCell ref="A11:C11"/>
    <mergeCell ref="E11:F11"/>
    <mergeCell ref="A12:C12"/>
    <mergeCell ref="E12:F12"/>
    <mergeCell ref="A13:C13"/>
    <mergeCell ref="E13:F13"/>
    <mergeCell ref="A14:C14"/>
    <mergeCell ref="E14:F14"/>
    <mergeCell ref="A15:C15"/>
    <mergeCell ref="E15:F15"/>
    <mergeCell ref="A16:C16"/>
    <mergeCell ref="E16:F16"/>
    <mergeCell ref="A17:C17"/>
    <mergeCell ref="E17:F17"/>
    <mergeCell ref="A18:C18"/>
    <mergeCell ref="E18:F18"/>
    <mergeCell ref="A19:C19"/>
    <mergeCell ref="E19:F19"/>
    <mergeCell ref="A20:C20"/>
    <mergeCell ref="E20:F20"/>
    <mergeCell ref="A21:C21"/>
    <mergeCell ref="E21:F21"/>
    <mergeCell ref="A22:C22"/>
    <mergeCell ref="E22:F22"/>
    <mergeCell ref="A23:C23"/>
    <mergeCell ref="E23:F23"/>
    <mergeCell ref="A24:C24"/>
    <mergeCell ref="E24:F24"/>
    <mergeCell ref="A25:C25"/>
    <mergeCell ref="E25:F25"/>
    <mergeCell ref="A26:C26"/>
    <mergeCell ref="E26:F26"/>
    <mergeCell ref="A27:C27"/>
    <mergeCell ref="E27:F27"/>
    <mergeCell ref="A28:C28"/>
    <mergeCell ref="E28:F28"/>
    <mergeCell ref="A29:C29"/>
    <mergeCell ref="E29:F29"/>
    <mergeCell ref="A30:C30"/>
    <mergeCell ref="A31:C31"/>
    <mergeCell ref="A32:C32"/>
    <mergeCell ref="E32:F32"/>
    <mergeCell ref="A37:C37"/>
    <mergeCell ref="E37:F37"/>
    <mergeCell ref="A38:C38"/>
    <mergeCell ref="E38:F38"/>
    <mergeCell ref="A33:C33"/>
    <mergeCell ref="A34:C34"/>
    <mergeCell ref="A35:C35"/>
    <mergeCell ref="E35:F35"/>
    <mergeCell ref="A36:C36"/>
    <mergeCell ref="E36:F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opLeftCell="B19" workbookViewId="0">
      <selection activeCell="G7" sqref="G7"/>
    </sheetView>
  </sheetViews>
  <sheetFormatPr defaultRowHeight="12.75" x14ac:dyDescent="0.2"/>
  <cols>
    <col min="3" max="3" width="33.5703125" customWidth="1"/>
    <col min="4" max="4" width="15.7109375" customWidth="1"/>
    <col min="5" max="5" width="6.5703125" customWidth="1"/>
    <col min="6" max="6" width="46.85546875" customWidth="1"/>
    <col min="7" max="7" width="15.7109375" customWidth="1"/>
    <col min="259" max="259" width="33.5703125" customWidth="1"/>
    <col min="260" max="260" width="15.7109375" customWidth="1"/>
    <col min="261" max="261" width="6.5703125" customWidth="1"/>
    <col min="262" max="262" width="46.85546875" customWidth="1"/>
    <col min="263" max="263" width="15.7109375" customWidth="1"/>
    <col min="515" max="515" width="33.5703125" customWidth="1"/>
    <col min="516" max="516" width="15.7109375" customWidth="1"/>
    <col min="517" max="517" width="6.5703125" customWidth="1"/>
    <col min="518" max="518" width="46.85546875" customWidth="1"/>
    <col min="519" max="519" width="15.7109375" customWidth="1"/>
    <col min="771" max="771" width="33.5703125" customWidth="1"/>
    <col min="772" max="772" width="15.7109375" customWidth="1"/>
    <col min="773" max="773" width="6.5703125" customWidth="1"/>
    <col min="774" max="774" width="46.85546875" customWidth="1"/>
    <col min="775" max="775" width="15.7109375" customWidth="1"/>
    <col min="1027" max="1027" width="33.5703125" customWidth="1"/>
    <col min="1028" max="1028" width="15.7109375" customWidth="1"/>
    <col min="1029" max="1029" width="6.5703125" customWidth="1"/>
    <col min="1030" max="1030" width="46.85546875" customWidth="1"/>
    <col min="1031" max="1031" width="15.7109375" customWidth="1"/>
    <col min="1283" max="1283" width="33.5703125" customWidth="1"/>
    <col min="1284" max="1284" width="15.7109375" customWidth="1"/>
    <col min="1285" max="1285" width="6.5703125" customWidth="1"/>
    <col min="1286" max="1286" width="46.85546875" customWidth="1"/>
    <col min="1287" max="1287" width="15.7109375" customWidth="1"/>
    <col min="1539" max="1539" width="33.5703125" customWidth="1"/>
    <col min="1540" max="1540" width="15.7109375" customWidth="1"/>
    <col min="1541" max="1541" width="6.5703125" customWidth="1"/>
    <col min="1542" max="1542" width="46.85546875" customWidth="1"/>
    <col min="1543" max="1543" width="15.7109375" customWidth="1"/>
    <col min="1795" max="1795" width="33.5703125" customWidth="1"/>
    <col min="1796" max="1796" width="15.7109375" customWidth="1"/>
    <col min="1797" max="1797" width="6.5703125" customWidth="1"/>
    <col min="1798" max="1798" width="46.85546875" customWidth="1"/>
    <col min="1799" max="1799" width="15.7109375" customWidth="1"/>
    <col min="2051" max="2051" width="33.5703125" customWidth="1"/>
    <col min="2052" max="2052" width="15.7109375" customWidth="1"/>
    <col min="2053" max="2053" width="6.5703125" customWidth="1"/>
    <col min="2054" max="2054" width="46.85546875" customWidth="1"/>
    <col min="2055" max="2055" width="15.7109375" customWidth="1"/>
    <col min="2307" max="2307" width="33.5703125" customWidth="1"/>
    <col min="2308" max="2308" width="15.7109375" customWidth="1"/>
    <col min="2309" max="2309" width="6.5703125" customWidth="1"/>
    <col min="2310" max="2310" width="46.85546875" customWidth="1"/>
    <col min="2311" max="2311" width="15.7109375" customWidth="1"/>
    <col min="2563" max="2563" width="33.5703125" customWidth="1"/>
    <col min="2564" max="2564" width="15.7109375" customWidth="1"/>
    <col min="2565" max="2565" width="6.5703125" customWidth="1"/>
    <col min="2566" max="2566" width="46.85546875" customWidth="1"/>
    <col min="2567" max="2567" width="15.7109375" customWidth="1"/>
    <col min="2819" max="2819" width="33.5703125" customWidth="1"/>
    <col min="2820" max="2820" width="15.7109375" customWidth="1"/>
    <col min="2821" max="2821" width="6.5703125" customWidth="1"/>
    <col min="2822" max="2822" width="46.85546875" customWidth="1"/>
    <col min="2823" max="2823" width="15.7109375" customWidth="1"/>
    <col min="3075" max="3075" width="33.5703125" customWidth="1"/>
    <col min="3076" max="3076" width="15.7109375" customWidth="1"/>
    <col min="3077" max="3077" width="6.5703125" customWidth="1"/>
    <col min="3078" max="3078" width="46.85546875" customWidth="1"/>
    <col min="3079" max="3079" width="15.7109375" customWidth="1"/>
    <col min="3331" max="3331" width="33.5703125" customWidth="1"/>
    <col min="3332" max="3332" width="15.7109375" customWidth="1"/>
    <col min="3333" max="3333" width="6.5703125" customWidth="1"/>
    <col min="3334" max="3334" width="46.85546875" customWidth="1"/>
    <col min="3335" max="3335" width="15.7109375" customWidth="1"/>
    <col min="3587" max="3587" width="33.5703125" customWidth="1"/>
    <col min="3588" max="3588" width="15.7109375" customWidth="1"/>
    <col min="3589" max="3589" width="6.5703125" customWidth="1"/>
    <col min="3590" max="3590" width="46.85546875" customWidth="1"/>
    <col min="3591" max="3591" width="15.7109375" customWidth="1"/>
    <col min="3843" max="3843" width="33.5703125" customWidth="1"/>
    <col min="3844" max="3844" width="15.7109375" customWidth="1"/>
    <col min="3845" max="3845" width="6.5703125" customWidth="1"/>
    <col min="3846" max="3846" width="46.85546875" customWidth="1"/>
    <col min="3847" max="3847" width="15.7109375" customWidth="1"/>
    <col min="4099" max="4099" width="33.5703125" customWidth="1"/>
    <col min="4100" max="4100" width="15.7109375" customWidth="1"/>
    <col min="4101" max="4101" width="6.5703125" customWidth="1"/>
    <col min="4102" max="4102" width="46.85546875" customWidth="1"/>
    <col min="4103" max="4103" width="15.7109375" customWidth="1"/>
    <col min="4355" max="4355" width="33.5703125" customWidth="1"/>
    <col min="4356" max="4356" width="15.7109375" customWidth="1"/>
    <col min="4357" max="4357" width="6.5703125" customWidth="1"/>
    <col min="4358" max="4358" width="46.85546875" customWidth="1"/>
    <col min="4359" max="4359" width="15.7109375" customWidth="1"/>
    <col min="4611" max="4611" width="33.5703125" customWidth="1"/>
    <col min="4612" max="4612" width="15.7109375" customWidth="1"/>
    <col min="4613" max="4613" width="6.5703125" customWidth="1"/>
    <col min="4614" max="4614" width="46.85546875" customWidth="1"/>
    <col min="4615" max="4615" width="15.7109375" customWidth="1"/>
    <col min="4867" max="4867" width="33.5703125" customWidth="1"/>
    <col min="4868" max="4868" width="15.7109375" customWidth="1"/>
    <col min="4869" max="4869" width="6.5703125" customWidth="1"/>
    <col min="4870" max="4870" width="46.85546875" customWidth="1"/>
    <col min="4871" max="4871" width="15.7109375" customWidth="1"/>
    <col min="5123" max="5123" width="33.5703125" customWidth="1"/>
    <col min="5124" max="5124" width="15.7109375" customWidth="1"/>
    <col min="5125" max="5125" width="6.5703125" customWidth="1"/>
    <col min="5126" max="5126" width="46.85546875" customWidth="1"/>
    <col min="5127" max="5127" width="15.7109375" customWidth="1"/>
    <col min="5379" max="5379" width="33.5703125" customWidth="1"/>
    <col min="5380" max="5380" width="15.7109375" customWidth="1"/>
    <col min="5381" max="5381" width="6.5703125" customWidth="1"/>
    <col min="5382" max="5382" width="46.85546875" customWidth="1"/>
    <col min="5383" max="5383" width="15.7109375" customWidth="1"/>
    <col min="5635" max="5635" width="33.5703125" customWidth="1"/>
    <col min="5636" max="5636" width="15.7109375" customWidth="1"/>
    <col min="5637" max="5637" width="6.5703125" customWidth="1"/>
    <col min="5638" max="5638" width="46.85546875" customWidth="1"/>
    <col min="5639" max="5639" width="15.7109375" customWidth="1"/>
    <col min="5891" max="5891" width="33.5703125" customWidth="1"/>
    <col min="5892" max="5892" width="15.7109375" customWidth="1"/>
    <col min="5893" max="5893" width="6.5703125" customWidth="1"/>
    <col min="5894" max="5894" width="46.85546875" customWidth="1"/>
    <col min="5895" max="5895" width="15.7109375" customWidth="1"/>
    <col min="6147" max="6147" width="33.5703125" customWidth="1"/>
    <col min="6148" max="6148" width="15.7109375" customWidth="1"/>
    <col min="6149" max="6149" width="6.5703125" customWidth="1"/>
    <col min="6150" max="6150" width="46.85546875" customWidth="1"/>
    <col min="6151" max="6151" width="15.7109375" customWidth="1"/>
    <col min="6403" max="6403" width="33.5703125" customWidth="1"/>
    <col min="6404" max="6404" width="15.7109375" customWidth="1"/>
    <col min="6405" max="6405" width="6.5703125" customWidth="1"/>
    <col min="6406" max="6406" width="46.85546875" customWidth="1"/>
    <col min="6407" max="6407" width="15.7109375" customWidth="1"/>
    <col min="6659" max="6659" width="33.5703125" customWidth="1"/>
    <col min="6660" max="6660" width="15.7109375" customWidth="1"/>
    <col min="6661" max="6661" width="6.5703125" customWidth="1"/>
    <col min="6662" max="6662" width="46.85546875" customWidth="1"/>
    <col min="6663" max="6663" width="15.7109375" customWidth="1"/>
    <col min="6915" max="6915" width="33.5703125" customWidth="1"/>
    <col min="6916" max="6916" width="15.7109375" customWidth="1"/>
    <col min="6917" max="6917" width="6.5703125" customWidth="1"/>
    <col min="6918" max="6918" width="46.85546875" customWidth="1"/>
    <col min="6919" max="6919" width="15.7109375" customWidth="1"/>
    <col min="7171" max="7171" width="33.5703125" customWidth="1"/>
    <col min="7172" max="7172" width="15.7109375" customWidth="1"/>
    <col min="7173" max="7173" width="6.5703125" customWidth="1"/>
    <col min="7174" max="7174" width="46.85546875" customWidth="1"/>
    <col min="7175" max="7175" width="15.7109375" customWidth="1"/>
    <col min="7427" max="7427" width="33.5703125" customWidth="1"/>
    <col min="7428" max="7428" width="15.7109375" customWidth="1"/>
    <col min="7429" max="7429" width="6.5703125" customWidth="1"/>
    <col min="7430" max="7430" width="46.85546875" customWidth="1"/>
    <col min="7431" max="7431" width="15.7109375" customWidth="1"/>
    <col min="7683" max="7683" width="33.5703125" customWidth="1"/>
    <col min="7684" max="7684" width="15.7109375" customWidth="1"/>
    <col min="7685" max="7685" width="6.5703125" customWidth="1"/>
    <col min="7686" max="7686" width="46.85546875" customWidth="1"/>
    <col min="7687" max="7687" width="15.7109375" customWidth="1"/>
    <col min="7939" max="7939" width="33.5703125" customWidth="1"/>
    <col min="7940" max="7940" width="15.7109375" customWidth="1"/>
    <col min="7941" max="7941" width="6.5703125" customWidth="1"/>
    <col min="7942" max="7942" width="46.85546875" customWidth="1"/>
    <col min="7943" max="7943" width="15.7109375" customWidth="1"/>
    <col min="8195" max="8195" width="33.5703125" customWidth="1"/>
    <col min="8196" max="8196" width="15.7109375" customWidth="1"/>
    <col min="8197" max="8197" width="6.5703125" customWidth="1"/>
    <col min="8198" max="8198" width="46.85546875" customWidth="1"/>
    <col min="8199" max="8199" width="15.7109375" customWidth="1"/>
    <col min="8451" max="8451" width="33.5703125" customWidth="1"/>
    <col min="8452" max="8452" width="15.7109375" customWidth="1"/>
    <col min="8453" max="8453" width="6.5703125" customWidth="1"/>
    <col min="8454" max="8454" width="46.85546875" customWidth="1"/>
    <col min="8455" max="8455" width="15.7109375" customWidth="1"/>
    <col min="8707" max="8707" width="33.5703125" customWidth="1"/>
    <col min="8708" max="8708" width="15.7109375" customWidth="1"/>
    <col min="8709" max="8709" width="6.5703125" customWidth="1"/>
    <col min="8710" max="8710" width="46.85546875" customWidth="1"/>
    <col min="8711" max="8711" width="15.7109375" customWidth="1"/>
    <col min="8963" max="8963" width="33.5703125" customWidth="1"/>
    <col min="8964" max="8964" width="15.7109375" customWidth="1"/>
    <col min="8965" max="8965" width="6.5703125" customWidth="1"/>
    <col min="8966" max="8966" width="46.85546875" customWidth="1"/>
    <col min="8967" max="8967" width="15.7109375" customWidth="1"/>
    <col min="9219" max="9219" width="33.5703125" customWidth="1"/>
    <col min="9220" max="9220" width="15.7109375" customWidth="1"/>
    <col min="9221" max="9221" width="6.5703125" customWidth="1"/>
    <col min="9222" max="9222" width="46.85546875" customWidth="1"/>
    <col min="9223" max="9223" width="15.7109375" customWidth="1"/>
    <col min="9475" max="9475" width="33.5703125" customWidth="1"/>
    <col min="9476" max="9476" width="15.7109375" customWidth="1"/>
    <col min="9477" max="9477" width="6.5703125" customWidth="1"/>
    <col min="9478" max="9478" width="46.85546875" customWidth="1"/>
    <col min="9479" max="9479" width="15.7109375" customWidth="1"/>
    <col min="9731" max="9731" width="33.5703125" customWidth="1"/>
    <col min="9732" max="9732" width="15.7109375" customWidth="1"/>
    <col min="9733" max="9733" width="6.5703125" customWidth="1"/>
    <col min="9734" max="9734" width="46.85546875" customWidth="1"/>
    <col min="9735" max="9735" width="15.7109375" customWidth="1"/>
    <col min="9987" max="9987" width="33.5703125" customWidth="1"/>
    <col min="9988" max="9988" width="15.7109375" customWidth="1"/>
    <col min="9989" max="9989" width="6.5703125" customWidth="1"/>
    <col min="9990" max="9990" width="46.85546875" customWidth="1"/>
    <col min="9991" max="9991" width="15.7109375" customWidth="1"/>
    <col min="10243" max="10243" width="33.5703125" customWidth="1"/>
    <col min="10244" max="10244" width="15.7109375" customWidth="1"/>
    <col min="10245" max="10245" width="6.5703125" customWidth="1"/>
    <col min="10246" max="10246" width="46.85546875" customWidth="1"/>
    <col min="10247" max="10247" width="15.7109375" customWidth="1"/>
    <col min="10499" max="10499" width="33.5703125" customWidth="1"/>
    <col min="10500" max="10500" width="15.7109375" customWidth="1"/>
    <col min="10501" max="10501" width="6.5703125" customWidth="1"/>
    <col min="10502" max="10502" width="46.85546875" customWidth="1"/>
    <col min="10503" max="10503" width="15.7109375" customWidth="1"/>
    <col min="10755" max="10755" width="33.5703125" customWidth="1"/>
    <col min="10756" max="10756" width="15.7109375" customWidth="1"/>
    <col min="10757" max="10757" width="6.5703125" customWidth="1"/>
    <col min="10758" max="10758" width="46.85546875" customWidth="1"/>
    <col min="10759" max="10759" width="15.7109375" customWidth="1"/>
    <col min="11011" max="11011" width="33.5703125" customWidth="1"/>
    <col min="11012" max="11012" width="15.7109375" customWidth="1"/>
    <col min="11013" max="11013" width="6.5703125" customWidth="1"/>
    <col min="11014" max="11014" width="46.85546875" customWidth="1"/>
    <col min="11015" max="11015" width="15.7109375" customWidth="1"/>
    <col min="11267" max="11267" width="33.5703125" customWidth="1"/>
    <col min="11268" max="11268" width="15.7109375" customWidth="1"/>
    <col min="11269" max="11269" width="6.5703125" customWidth="1"/>
    <col min="11270" max="11270" width="46.85546875" customWidth="1"/>
    <col min="11271" max="11271" width="15.7109375" customWidth="1"/>
    <col min="11523" max="11523" width="33.5703125" customWidth="1"/>
    <col min="11524" max="11524" width="15.7109375" customWidth="1"/>
    <col min="11525" max="11525" width="6.5703125" customWidth="1"/>
    <col min="11526" max="11526" width="46.85546875" customWidth="1"/>
    <col min="11527" max="11527" width="15.7109375" customWidth="1"/>
    <col min="11779" max="11779" width="33.5703125" customWidth="1"/>
    <col min="11780" max="11780" width="15.7109375" customWidth="1"/>
    <col min="11781" max="11781" width="6.5703125" customWidth="1"/>
    <col min="11782" max="11782" width="46.85546875" customWidth="1"/>
    <col min="11783" max="11783" width="15.7109375" customWidth="1"/>
    <col min="12035" max="12035" width="33.5703125" customWidth="1"/>
    <col min="12036" max="12036" width="15.7109375" customWidth="1"/>
    <col min="12037" max="12037" width="6.5703125" customWidth="1"/>
    <col min="12038" max="12038" width="46.85546875" customWidth="1"/>
    <col min="12039" max="12039" width="15.7109375" customWidth="1"/>
    <col min="12291" max="12291" width="33.5703125" customWidth="1"/>
    <col min="12292" max="12292" width="15.7109375" customWidth="1"/>
    <col min="12293" max="12293" width="6.5703125" customWidth="1"/>
    <col min="12294" max="12294" width="46.85546875" customWidth="1"/>
    <col min="12295" max="12295" width="15.7109375" customWidth="1"/>
    <col min="12547" max="12547" width="33.5703125" customWidth="1"/>
    <col min="12548" max="12548" width="15.7109375" customWidth="1"/>
    <col min="12549" max="12549" width="6.5703125" customWidth="1"/>
    <col min="12550" max="12550" width="46.85546875" customWidth="1"/>
    <col min="12551" max="12551" width="15.7109375" customWidth="1"/>
    <col min="12803" max="12803" width="33.5703125" customWidth="1"/>
    <col min="12804" max="12804" width="15.7109375" customWidth="1"/>
    <col min="12805" max="12805" width="6.5703125" customWidth="1"/>
    <col min="12806" max="12806" width="46.85546875" customWidth="1"/>
    <col min="12807" max="12807" width="15.7109375" customWidth="1"/>
    <col min="13059" max="13059" width="33.5703125" customWidth="1"/>
    <col min="13060" max="13060" width="15.7109375" customWidth="1"/>
    <col min="13061" max="13061" width="6.5703125" customWidth="1"/>
    <col min="13062" max="13062" width="46.85546875" customWidth="1"/>
    <col min="13063" max="13063" width="15.7109375" customWidth="1"/>
    <col min="13315" max="13315" width="33.5703125" customWidth="1"/>
    <col min="13316" max="13316" width="15.7109375" customWidth="1"/>
    <col min="13317" max="13317" width="6.5703125" customWidth="1"/>
    <col min="13318" max="13318" width="46.85546875" customWidth="1"/>
    <col min="13319" max="13319" width="15.7109375" customWidth="1"/>
    <col min="13571" max="13571" width="33.5703125" customWidth="1"/>
    <col min="13572" max="13572" width="15.7109375" customWidth="1"/>
    <col min="13573" max="13573" width="6.5703125" customWidth="1"/>
    <col min="13574" max="13574" width="46.85546875" customWidth="1"/>
    <col min="13575" max="13575" width="15.7109375" customWidth="1"/>
    <col min="13827" max="13827" width="33.5703125" customWidth="1"/>
    <col min="13828" max="13828" width="15.7109375" customWidth="1"/>
    <col min="13829" max="13829" width="6.5703125" customWidth="1"/>
    <col min="13830" max="13830" width="46.85546875" customWidth="1"/>
    <col min="13831" max="13831" width="15.7109375" customWidth="1"/>
    <col min="14083" max="14083" width="33.5703125" customWidth="1"/>
    <col min="14084" max="14084" width="15.7109375" customWidth="1"/>
    <col min="14085" max="14085" width="6.5703125" customWidth="1"/>
    <col min="14086" max="14086" width="46.85546875" customWidth="1"/>
    <col min="14087" max="14087" width="15.7109375" customWidth="1"/>
    <col min="14339" max="14339" width="33.5703125" customWidth="1"/>
    <col min="14340" max="14340" width="15.7109375" customWidth="1"/>
    <col min="14341" max="14341" width="6.5703125" customWidth="1"/>
    <col min="14342" max="14342" width="46.85546875" customWidth="1"/>
    <col min="14343" max="14343" width="15.7109375" customWidth="1"/>
    <col min="14595" max="14595" width="33.5703125" customWidth="1"/>
    <col min="14596" max="14596" width="15.7109375" customWidth="1"/>
    <col min="14597" max="14597" width="6.5703125" customWidth="1"/>
    <col min="14598" max="14598" width="46.85546875" customWidth="1"/>
    <col min="14599" max="14599" width="15.7109375" customWidth="1"/>
    <col min="14851" max="14851" width="33.5703125" customWidth="1"/>
    <col min="14852" max="14852" width="15.7109375" customWidth="1"/>
    <col min="14853" max="14853" width="6.5703125" customWidth="1"/>
    <col min="14854" max="14854" width="46.85546875" customWidth="1"/>
    <col min="14855" max="14855" width="15.7109375" customWidth="1"/>
    <col min="15107" max="15107" width="33.5703125" customWidth="1"/>
    <col min="15108" max="15108" width="15.7109375" customWidth="1"/>
    <col min="15109" max="15109" width="6.5703125" customWidth="1"/>
    <col min="15110" max="15110" width="46.85546875" customWidth="1"/>
    <col min="15111" max="15111" width="15.7109375" customWidth="1"/>
    <col min="15363" max="15363" width="33.5703125" customWidth="1"/>
    <col min="15364" max="15364" width="15.7109375" customWidth="1"/>
    <col min="15365" max="15365" width="6.5703125" customWidth="1"/>
    <col min="15366" max="15366" width="46.85546875" customWidth="1"/>
    <col min="15367" max="15367" width="15.7109375" customWidth="1"/>
    <col min="15619" max="15619" width="33.5703125" customWidth="1"/>
    <col min="15620" max="15620" width="15.7109375" customWidth="1"/>
    <col min="15621" max="15621" width="6.5703125" customWidth="1"/>
    <col min="15622" max="15622" width="46.85546875" customWidth="1"/>
    <col min="15623" max="15623" width="15.7109375" customWidth="1"/>
    <col min="15875" max="15875" width="33.5703125" customWidth="1"/>
    <col min="15876" max="15876" width="15.7109375" customWidth="1"/>
    <col min="15877" max="15877" width="6.5703125" customWidth="1"/>
    <col min="15878" max="15878" width="46.85546875" customWidth="1"/>
    <col min="15879" max="15879" width="15.7109375" customWidth="1"/>
    <col min="16131" max="16131" width="33.5703125" customWidth="1"/>
    <col min="16132" max="16132" width="15.7109375" customWidth="1"/>
    <col min="16133" max="16133" width="6.5703125" customWidth="1"/>
    <col min="16134" max="16134" width="46.85546875" customWidth="1"/>
    <col min="16135" max="16135" width="15.7109375" customWidth="1"/>
  </cols>
  <sheetData>
    <row r="1" spans="1:7" ht="14.25" x14ac:dyDescent="0.2">
      <c r="A1" s="57" t="s">
        <v>428</v>
      </c>
      <c r="F1" s="10"/>
      <c r="G1" s="186" t="s">
        <v>438</v>
      </c>
    </row>
    <row r="2" spans="1:7" x14ac:dyDescent="0.2">
      <c r="A2" s="154"/>
      <c r="B2" s="154"/>
      <c r="C2" s="154"/>
      <c r="D2" s="154"/>
      <c r="E2" s="154"/>
      <c r="F2" s="154"/>
      <c r="G2" s="154"/>
    </row>
    <row r="3" spans="1:7" ht="15" x14ac:dyDescent="0.2">
      <c r="A3" s="584" t="s">
        <v>376</v>
      </c>
      <c r="B3" s="584"/>
      <c r="C3" s="584"/>
      <c r="D3" s="584"/>
      <c r="E3" s="584"/>
      <c r="F3" s="584"/>
      <c r="G3" s="584"/>
    </row>
    <row r="4" spans="1:7" x14ac:dyDescent="0.2">
      <c r="G4" s="170" t="s">
        <v>0</v>
      </c>
    </row>
    <row r="5" spans="1:7" x14ac:dyDescent="0.2">
      <c r="A5" s="585" t="s">
        <v>377</v>
      </c>
      <c r="B5" s="585"/>
      <c r="C5" s="585"/>
      <c r="D5" s="585"/>
      <c r="E5" s="585" t="s">
        <v>378</v>
      </c>
      <c r="F5" s="585"/>
      <c r="G5" s="585"/>
    </row>
    <row r="6" spans="1:7" x14ac:dyDescent="0.2">
      <c r="A6" s="586" t="s">
        <v>86</v>
      </c>
      <c r="B6" s="586"/>
      <c r="C6" s="586"/>
      <c r="D6" s="169" t="s">
        <v>217</v>
      </c>
      <c r="E6" s="586" t="s">
        <v>1</v>
      </c>
      <c r="F6" s="586"/>
      <c r="G6" s="169" t="s">
        <v>217</v>
      </c>
    </row>
    <row r="7" spans="1:7" x14ac:dyDescent="0.2">
      <c r="A7" s="573" t="s">
        <v>192</v>
      </c>
      <c r="B7" s="573"/>
      <c r="C7" s="573"/>
      <c r="D7" s="155">
        <f>SUM(D8:D12)</f>
        <v>91310</v>
      </c>
      <c r="E7" s="573" t="s">
        <v>193</v>
      </c>
      <c r="F7" s="573"/>
      <c r="G7" s="155">
        <f>SUM(G8:G12)</f>
        <v>91310</v>
      </c>
    </row>
    <row r="8" spans="1:7" x14ac:dyDescent="0.2">
      <c r="A8" s="570" t="s">
        <v>87</v>
      </c>
      <c r="B8" s="570"/>
      <c r="C8" s="570"/>
      <c r="D8" s="156">
        <f>'[1]2.12_zenesuli'!F8</f>
        <v>10062</v>
      </c>
      <c r="E8" s="570" t="s">
        <v>137</v>
      </c>
      <c r="F8" s="570"/>
      <c r="G8" s="156">
        <f>'[1]3.1_zenesuli'!E8</f>
        <v>65945</v>
      </c>
    </row>
    <row r="9" spans="1:7" x14ac:dyDescent="0.2">
      <c r="A9" s="582" t="s">
        <v>88</v>
      </c>
      <c r="B9" s="582"/>
      <c r="C9" s="582"/>
      <c r="D9" s="156"/>
      <c r="E9" s="583" t="s">
        <v>167</v>
      </c>
      <c r="F9" s="583"/>
      <c r="G9" s="156">
        <f>'[1]3.1_zenesuli'!E9</f>
        <v>17580</v>
      </c>
    </row>
    <row r="10" spans="1:7" x14ac:dyDescent="0.2">
      <c r="A10" s="582" t="s">
        <v>152</v>
      </c>
      <c r="B10" s="582"/>
      <c r="C10" s="582"/>
      <c r="D10" s="156"/>
      <c r="E10" s="570" t="s">
        <v>155</v>
      </c>
      <c r="F10" s="570"/>
      <c r="G10" s="156">
        <f>'[1]3.1_zenesuli'!E10</f>
        <v>7785</v>
      </c>
    </row>
    <row r="11" spans="1:7" x14ac:dyDescent="0.2">
      <c r="A11" s="570" t="s">
        <v>89</v>
      </c>
      <c r="B11" s="570"/>
      <c r="C11" s="570"/>
      <c r="D11" s="156">
        <f>'[1]2.12_zenesuli'!F49</f>
        <v>81248</v>
      </c>
      <c r="E11" s="570" t="s">
        <v>156</v>
      </c>
      <c r="F11" s="570"/>
      <c r="G11" s="156"/>
    </row>
    <row r="12" spans="1:7" x14ac:dyDescent="0.2">
      <c r="A12" s="570" t="s">
        <v>90</v>
      </c>
      <c r="B12" s="570"/>
      <c r="C12" s="570"/>
      <c r="D12" s="156"/>
      <c r="E12" s="570" t="s">
        <v>140</v>
      </c>
      <c r="F12" s="570"/>
      <c r="G12" s="156"/>
    </row>
    <row r="13" spans="1:7" x14ac:dyDescent="0.2">
      <c r="A13" s="570"/>
      <c r="B13" s="570"/>
      <c r="C13" s="570"/>
      <c r="D13" s="156"/>
      <c r="E13" s="571"/>
      <c r="F13" s="572"/>
      <c r="G13" s="156"/>
    </row>
    <row r="14" spans="1:7" x14ac:dyDescent="0.2">
      <c r="A14" s="573" t="s">
        <v>194</v>
      </c>
      <c r="B14" s="573"/>
      <c r="C14" s="573"/>
      <c r="D14" s="155">
        <f>SUM(D15:D18)</f>
        <v>0</v>
      </c>
      <c r="E14" s="573" t="s">
        <v>195</v>
      </c>
      <c r="F14" s="573"/>
      <c r="G14" s="156">
        <f>SUM(G15:G17)</f>
        <v>0</v>
      </c>
    </row>
    <row r="15" spans="1:7" x14ac:dyDescent="0.2">
      <c r="A15" s="570" t="s">
        <v>91</v>
      </c>
      <c r="B15" s="570"/>
      <c r="C15" s="570"/>
      <c r="D15" s="156"/>
      <c r="E15" s="571" t="s">
        <v>157</v>
      </c>
      <c r="F15" s="572"/>
      <c r="G15" s="156"/>
    </row>
    <row r="16" spans="1:7" x14ac:dyDescent="0.2">
      <c r="A16" s="582" t="s">
        <v>108</v>
      </c>
      <c r="B16" s="582"/>
      <c r="C16" s="582"/>
      <c r="D16" s="156"/>
      <c r="E16" s="571" t="s">
        <v>158</v>
      </c>
      <c r="F16" s="572"/>
      <c r="G16" s="156"/>
    </row>
    <row r="17" spans="1:7" x14ac:dyDescent="0.2">
      <c r="A17" s="570" t="s">
        <v>92</v>
      </c>
      <c r="B17" s="570"/>
      <c r="C17" s="570"/>
      <c r="D17" s="156"/>
      <c r="E17" s="571" t="s">
        <v>148</v>
      </c>
      <c r="F17" s="572"/>
      <c r="G17" s="156"/>
    </row>
    <row r="18" spans="1:7" x14ac:dyDescent="0.2">
      <c r="A18" s="570" t="s">
        <v>93</v>
      </c>
      <c r="B18" s="570"/>
      <c r="C18" s="570"/>
      <c r="D18" s="156"/>
      <c r="E18" s="571"/>
      <c r="F18" s="572"/>
      <c r="G18" s="156"/>
    </row>
    <row r="19" spans="1:7" x14ac:dyDescent="0.2">
      <c r="A19" s="581" t="s">
        <v>196</v>
      </c>
      <c r="B19" s="565"/>
      <c r="C19" s="565"/>
      <c r="D19" s="155">
        <f>SUM(D20:D21)</f>
        <v>0</v>
      </c>
      <c r="E19" s="579" t="s">
        <v>186</v>
      </c>
      <c r="F19" s="580"/>
      <c r="G19" s="156">
        <f>SUM(G20:G21)</f>
        <v>0</v>
      </c>
    </row>
    <row r="20" spans="1:7" x14ac:dyDescent="0.2">
      <c r="A20" s="570" t="s">
        <v>183</v>
      </c>
      <c r="B20" s="570"/>
      <c r="C20" s="570"/>
      <c r="D20" s="156"/>
      <c r="E20" s="561" t="s">
        <v>184</v>
      </c>
      <c r="F20" s="563"/>
      <c r="G20" s="156">
        <v>0</v>
      </c>
    </row>
    <row r="21" spans="1:7" x14ac:dyDescent="0.2">
      <c r="A21" s="570" t="s">
        <v>182</v>
      </c>
      <c r="B21" s="570"/>
      <c r="C21" s="570"/>
      <c r="D21" s="156"/>
      <c r="E21" s="571" t="s">
        <v>185</v>
      </c>
      <c r="F21" s="572"/>
      <c r="G21" s="156">
        <v>0</v>
      </c>
    </row>
    <row r="22" spans="1:7" x14ac:dyDescent="0.2">
      <c r="A22" s="570"/>
      <c r="B22" s="570"/>
      <c r="C22" s="570"/>
      <c r="D22" s="156"/>
      <c r="E22" s="571"/>
      <c r="F22" s="572"/>
      <c r="G22" s="156"/>
    </row>
    <row r="23" spans="1:7" x14ac:dyDescent="0.2">
      <c r="A23" s="570"/>
      <c r="B23" s="570"/>
      <c r="C23" s="570"/>
      <c r="D23" s="156"/>
      <c r="E23" s="574" t="s">
        <v>197</v>
      </c>
      <c r="F23" s="575"/>
      <c r="G23" s="156">
        <f>SUM(G24:G25)</f>
        <v>0</v>
      </c>
    </row>
    <row r="24" spans="1:7" x14ac:dyDescent="0.2">
      <c r="A24" s="570"/>
      <c r="B24" s="570"/>
      <c r="C24" s="570"/>
      <c r="D24" s="156"/>
      <c r="E24" s="571" t="s">
        <v>163</v>
      </c>
      <c r="F24" s="572"/>
      <c r="G24" s="156"/>
    </row>
    <row r="25" spans="1:7" x14ac:dyDescent="0.2">
      <c r="A25" s="570"/>
      <c r="B25" s="570"/>
      <c r="C25" s="570"/>
      <c r="D25" s="156"/>
      <c r="E25" s="571" t="s">
        <v>164</v>
      </c>
      <c r="F25" s="572"/>
      <c r="G25" s="156">
        <v>0</v>
      </c>
    </row>
    <row r="26" spans="1:7" x14ac:dyDescent="0.2">
      <c r="A26" s="570"/>
      <c r="B26" s="570"/>
      <c r="C26" s="570"/>
      <c r="D26" s="156"/>
      <c r="E26" s="571"/>
      <c r="F26" s="572"/>
      <c r="G26" s="156"/>
    </row>
    <row r="27" spans="1:7" x14ac:dyDescent="0.2">
      <c r="A27" s="573" t="s">
        <v>188</v>
      </c>
      <c r="B27" s="573"/>
      <c r="C27" s="573"/>
      <c r="D27" s="155">
        <f>SUM(D7+D14+D19)</f>
        <v>91310</v>
      </c>
      <c r="E27" s="574" t="s">
        <v>190</v>
      </c>
      <c r="F27" s="575"/>
      <c r="G27" s="155">
        <f>SUM(G7+G14+G19+G23)</f>
        <v>91310</v>
      </c>
    </row>
    <row r="28" spans="1:7" x14ac:dyDescent="0.2">
      <c r="A28" s="576" t="s">
        <v>218</v>
      </c>
      <c r="B28" s="577"/>
      <c r="C28" s="578"/>
      <c r="D28" s="156">
        <f>SUM(D35+D32+D29)</f>
        <v>0</v>
      </c>
      <c r="E28" s="579" t="s">
        <v>224</v>
      </c>
      <c r="F28" s="580"/>
      <c r="G28" s="156">
        <f>SUM(G29+G32+G35)</f>
        <v>0</v>
      </c>
    </row>
    <row r="29" spans="1:7" x14ac:dyDescent="0.2">
      <c r="A29" s="561" t="s">
        <v>220</v>
      </c>
      <c r="B29" s="562"/>
      <c r="C29" s="563"/>
      <c r="D29" s="156">
        <f>SUM(D30:D31)</f>
        <v>0</v>
      </c>
      <c r="E29" s="561" t="s">
        <v>221</v>
      </c>
      <c r="F29" s="563"/>
      <c r="G29" s="156">
        <v>0</v>
      </c>
    </row>
    <row r="30" spans="1:7" x14ac:dyDescent="0.2">
      <c r="A30" s="561" t="s">
        <v>379</v>
      </c>
      <c r="B30" s="562"/>
      <c r="C30" s="563"/>
      <c r="D30" s="156"/>
      <c r="E30" s="165"/>
      <c r="F30" s="166"/>
      <c r="G30" s="156"/>
    </row>
    <row r="31" spans="1:7" x14ac:dyDescent="0.2">
      <c r="A31" s="561" t="s">
        <v>380</v>
      </c>
      <c r="B31" s="562"/>
      <c r="C31" s="563"/>
      <c r="D31" s="156"/>
      <c r="E31" s="165"/>
      <c r="F31" s="166"/>
      <c r="G31" s="156"/>
    </row>
    <row r="32" spans="1:7" x14ac:dyDescent="0.2">
      <c r="A32" s="561" t="s">
        <v>219</v>
      </c>
      <c r="B32" s="562"/>
      <c r="C32" s="563"/>
      <c r="D32" s="157">
        <f>SUM(D33:D34)</f>
        <v>0</v>
      </c>
      <c r="E32" s="568" t="s">
        <v>222</v>
      </c>
      <c r="F32" s="569"/>
      <c r="G32" s="156">
        <v>0</v>
      </c>
    </row>
    <row r="33" spans="1:7" x14ac:dyDescent="0.2">
      <c r="A33" s="561" t="s">
        <v>379</v>
      </c>
      <c r="B33" s="562"/>
      <c r="C33" s="563"/>
      <c r="D33" s="157"/>
      <c r="E33" s="167"/>
      <c r="F33" s="168"/>
      <c r="G33" s="156"/>
    </row>
    <row r="34" spans="1:7" x14ac:dyDescent="0.2">
      <c r="A34" s="561" t="s">
        <v>380</v>
      </c>
      <c r="B34" s="562"/>
      <c r="C34" s="563"/>
      <c r="D34" s="157"/>
      <c r="E34" s="167"/>
      <c r="F34" s="168"/>
      <c r="G34" s="156"/>
    </row>
    <row r="35" spans="1:7" x14ac:dyDescent="0.2">
      <c r="A35" s="565" t="s">
        <v>230</v>
      </c>
      <c r="B35" s="565"/>
      <c r="C35" s="565"/>
      <c r="D35" s="156">
        <f>SUM(D36:D37)</f>
        <v>0</v>
      </c>
      <c r="E35" s="566" t="s">
        <v>223</v>
      </c>
      <c r="F35" s="567"/>
      <c r="G35" s="156">
        <f>SUM(G36:G37)</f>
        <v>0</v>
      </c>
    </row>
    <row r="36" spans="1:7" x14ac:dyDescent="0.2">
      <c r="A36" s="561" t="s">
        <v>379</v>
      </c>
      <c r="B36" s="562"/>
      <c r="C36" s="563"/>
      <c r="D36" s="156"/>
      <c r="E36" s="561" t="s">
        <v>379</v>
      </c>
      <c r="F36" s="563"/>
      <c r="G36" s="158"/>
    </row>
    <row r="37" spans="1:7" x14ac:dyDescent="0.2">
      <c r="A37" s="561" t="s">
        <v>380</v>
      </c>
      <c r="B37" s="562"/>
      <c r="C37" s="563"/>
      <c r="D37" s="156"/>
      <c r="E37" s="561" t="s">
        <v>380</v>
      </c>
      <c r="F37" s="563"/>
      <c r="G37" s="158"/>
    </row>
    <row r="38" spans="1:7" x14ac:dyDescent="0.2">
      <c r="A38" s="564" t="s">
        <v>189</v>
      </c>
      <c r="B38" s="564"/>
      <c r="C38" s="564"/>
      <c r="D38" s="155">
        <f>SUM(D7+D14+D19+D28)</f>
        <v>91310</v>
      </c>
      <c r="E38" s="564" t="s">
        <v>191</v>
      </c>
      <c r="F38" s="564"/>
      <c r="G38" s="155">
        <f>SUM(G7+G14+G19+G23+G28)</f>
        <v>91310</v>
      </c>
    </row>
    <row r="40" spans="1:7" x14ac:dyDescent="0.2">
      <c r="A40" s="247" t="s">
        <v>689</v>
      </c>
    </row>
  </sheetData>
  <mergeCells count="65">
    <mergeCell ref="A7:C7"/>
    <mergeCell ref="E7:F7"/>
    <mergeCell ref="A3:G3"/>
    <mergeCell ref="A5:D5"/>
    <mergeCell ref="E5:G5"/>
    <mergeCell ref="A6:C6"/>
    <mergeCell ref="E6:F6"/>
    <mergeCell ref="A8:C8"/>
    <mergeCell ref="E8:F8"/>
    <mergeCell ref="A9:C9"/>
    <mergeCell ref="E9:F9"/>
    <mergeCell ref="A10:C10"/>
    <mergeCell ref="E10:F10"/>
    <mergeCell ref="A11:C11"/>
    <mergeCell ref="E11:F11"/>
    <mergeCell ref="A12:C12"/>
    <mergeCell ref="E12:F12"/>
    <mergeCell ref="A13:C13"/>
    <mergeCell ref="E13:F13"/>
    <mergeCell ref="A14:C14"/>
    <mergeCell ref="E14:F14"/>
    <mergeCell ref="A15:C15"/>
    <mergeCell ref="E15:F15"/>
    <mergeCell ref="A16:C16"/>
    <mergeCell ref="E16:F16"/>
    <mergeCell ref="A17:C17"/>
    <mergeCell ref="E17:F17"/>
    <mergeCell ref="A18:C18"/>
    <mergeCell ref="E18:F18"/>
    <mergeCell ref="A19:C19"/>
    <mergeCell ref="E19:F19"/>
    <mergeCell ref="A20:C20"/>
    <mergeCell ref="E20:F20"/>
    <mergeCell ref="A21:C21"/>
    <mergeCell ref="E21:F21"/>
    <mergeCell ref="A22:C22"/>
    <mergeCell ref="E22:F22"/>
    <mergeCell ref="A23:C23"/>
    <mergeCell ref="E23:F23"/>
    <mergeCell ref="A24:C24"/>
    <mergeCell ref="E24:F24"/>
    <mergeCell ref="A25:C25"/>
    <mergeCell ref="E25:F25"/>
    <mergeCell ref="A26:C26"/>
    <mergeCell ref="E26:F26"/>
    <mergeCell ref="A27:C27"/>
    <mergeCell ref="E27:F27"/>
    <mergeCell ref="A28:C28"/>
    <mergeCell ref="E28:F28"/>
    <mergeCell ref="A29:C29"/>
    <mergeCell ref="E29:F29"/>
    <mergeCell ref="A30:C30"/>
    <mergeCell ref="A31:C31"/>
    <mergeCell ref="A32:C32"/>
    <mergeCell ref="E32:F32"/>
    <mergeCell ref="A37:C37"/>
    <mergeCell ref="E37:F37"/>
    <mergeCell ref="A38:C38"/>
    <mergeCell ref="E38:F38"/>
    <mergeCell ref="A33:C33"/>
    <mergeCell ref="A34:C34"/>
    <mergeCell ref="A35:C35"/>
    <mergeCell ref="E35:F35"/>
    <mergeCell ref="A36:C36"/>
    <mergeCell ref="E36:F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workbookViewId="0">
      <selection activeCell="B49" sqref="B49"/>
    </sheetView>
  </sheetViews>
  <sheetFormatPr defaultRowHeight="12.75" x14ac:dyDescent="0.2"/>
  <cols>
    <col min="3" max="3" width="33.5703125" customWidth="1"/>
    <col min="4" max="4" width="15.7109375" customWidth="1"/>
    <col min="5" max="5" width="6.5703125" customWidth="1"/>
    <col min="6" max="6" width="46.85546875" customWidth="1"/>
    <col min="7" max="7" width="15.7109375" customWidth="1"/>
    <col min="259" max="259" width="33.5703125" customWidth="1"/>
    <col min="260" max="260" width="15.7109375" customWidth="1"/>
    <col min="261" max="261" width="6.5703125" customWidth="1"/>
    <col min="262" max="262" width="46.85546875" customWidth="1"/>
    <col min="263" max="263" width="15.7109375" customWidth="1"/>
    <col min="515" max="515" width="33.5703125" customWidth="1"/>
    <col min="516" max="516" width="15.7109375" customWidth="1"/>
    <col min="517" max="517" width="6.5703125" customWidth="1"/>
    <col min="518" max="518" width="46.85546875" customWidth="1"/>
    <col min="519" max="519" width="15.7109375" customWidth="1"/>
    <col min="771" max="771" width="33.5703125" customWidth="1"/>
    <col min="772" max="772" width="15.7109375" customWidth="1"/>
    <col min="773" max="773" width="6.5703125" customWidth="1"/>
    <col min="774" max="774" width="46.85546875" customWidth="1"/>
    <col min="775" max="775" width="15.7109375" customWidth="1"/>
    <col min="1027" max="1027" width="33.5703125" customWidth="1"/>
    <col min="1028" max="1028" width="15.7109375" customWidth="1"/>
    <col min="1029" max="1029" width="6.5703125" customWidth="1"/>
    <col min="1030" max="1030" width="46.85546875" customWidth="1"/>
    <col min="1031" max="1031" width="15.7109375" customWidth="1"/>
    <col min="1283" max="1283" width="33.5703125" customWidth="1"/>
    <col min="1284" max="1284" width="15.7109375" customWidth="1"/>
    <col min="1285" max="1285" width="6.5703125" customWidth="1"/>
    <col min="1286" max="1286" width="46.85546875" customWidth="1"/>
    <col min="1287" max="1287" width="15.7109375" customWidth="1"/>
    <col min="1539" max="1539" width="33.5703125" customWidth="1"/>
    <col min="1540" max="1540" width="15.7109375" customWidth="1"/>
    <col min="1541" max="1541" width="6.5703125" customWidth="1"/>
    <col min="1542" max="1542" width="46.85546875" customWidth="1"/>
    <col min="1543" max="1543" width="15.7109375" customWidth="1"/>
    <col min="1795" max="1795" width="33.5703125" customWidth="1"/>
    <col min="1796" max="1796" width="15.7109375" customWidth="1"/>
    <col min="1797" max="1797" width="6.5703125" customWidth="1"/>
    <col min="1798" max="1798" width="46.85546875" customWidth="1"/>
    <col min="1799" max="1799" width="15.7109375" customWidth="1"/>
    <col min="2051" max="2051" width="33.5703125" customWidth="1"/>
    <col min="2052" max="2052" width="15.7109375" customWidth="1"/>
    <col min="2053" max="2053" width="6.5703125" customWidth="1"/>
    <col min="2054" max="2054" width="46.85546875" customWidth="1"/>
    <col min="2055" max="2055" width="15.7109375" customWidth="1"/>
    <col min="2307" max="2307" width="33.5703125" customWidth="1"/>
    <col min="2308" max="2308" width="15.7109375" customWidth="1"/>
    <col min="2309" max="2309" width="6.5703125" customWidth="1"/>
    <col min="2310" max="2310" width="46.85546875" customWidth="1"/>
    <col min="2311" max="2311" width="15.7109375" customWidth="1"/>
    <col min="2563" max="2563" width="33.5703125" customWidth="1"/>
    <col min="2564" max="2564" width="15.7109375" customWidth="1"/>
    <col min="2565" max="2565" width="6.5703125" customWidth="1"/>
    <col min="2566" max="2566" width="46.85546875" customWidth="1"/>
    <col min="2567" max="2567" width="15.7109375" customWidth="1"/>
    <col min="2819" max="2819" width="33.5703125" customWidth="1"/>
    <col min="2820" max="2820" width="15.7109375" customWidth="1"/>
    <col min="2821" max="2821" width="6.5703125" customWidth="1"/>
    <col min="2822" max="2822" width="46.85546875" customWidth="1"/>
    <col min="2823" max="2823" width="15.7109375" customWidth="1"/>
    <col min="3075" max="3075" width="33.5703125" customWidth="1"/>
    <col min="3076" max="3076" width="15.7109375" customWidth="1"/>
    <col min="3077" max="3077" width="6.5703125" customWidth="1"/>
    <col min="3078" max="3078" width="46.85546875" customWidth="1"/>
    <col min="3079" max="3079" width="15.7109375" customWidth="1"/>
    <col min="3331" max="3331" width="33.5703125" customWidth="1"/>
    <col min="3332" max="3332" width="15.7109375" customWidth="1"/>
    <col min="3333" max="3333" width="6.5703125" customWidth="1"/>
    <col min="3334" max="3334" width="46.85546875" customWidth="1"/>
    <col min="3335" max="3335" width="15.7109375" customWidth="1"/>
    <col min="3587" max="3587" width="33.5703125" customWidth="1"/>
    <col min="3588" max="3588" width="15.7109375" customWidth="1"/>
    <col min="3589" max="3589" width="6.5703125" customWidth="1"/>
    <col min="3590" max="3590" width="46.85546875" customWidth="1"/>
    <col min="3591" max="3591" width="15.7109375" customWidth="1"/>
    <col min="3843" max="3843" width="33.5703125" customWidth="1"/>
    <col min="3844" max="3844" width="15.7109375" customWidth="1"/>
    <col min="3845" max="3845" width="6.5703125" customWidth="1"/>
    <col min="3846" max="3846" width="46.85546875" customWidth="1"/>
    <col min="3847" max="3847" width="15.7109375" customWidth="1"/>
    <col min="4099" max="4099" width="33.5703125" customWidth="1"/>
    <col min="4100" max="4100" width="15.7109375" customWidth="1"/>
    <col min="4101" max="4101" width="6.5703125" customWidth="1"/>
    <col min="4102" max="4102" width="46.85546875" customWidth="1"/>
    <col min="4103" max="4103" width="15.7109375" customWidth="1"/>
    <col min="4355" max="4355" width="33.5703125" customWidth="1"/>
    <col min="4356" max="4356" width="15.7109375" customWidth="1"/>
    <col min="4357" max="4357" width="6.5703125" customWidth="1"/>
    <col min="4358" max="4358" width="46.85546875" customWidth="1"/>
    <col min="4359" max="4359" width="15.7109375" customWidth="1"/>
    <col min="4611" max="4611" width="33.5703125" customWidth="1"/>
    <col min="4612" max="4612" width="15.7109375" customWidth="1"/>
    <col min="4613" max="4613" width="6.5703125" customWidth="1"/>
    <col min="4614" max="4614" width="46.85546875" customWidth="1"/>
    <col min="4615" max="4615" width="15.7109375" customWidth="1"/>
    <col min="4867" max="4867" width="33.5703125" customWidth="1"/>
    <col min="4868" max="4868" width="15.7109375" customWidth="1"/>
    <col min="4869" max="4869" width="6.5703125" customWidth="1"/>
    <col min="4870" max="4870" width="46.85546875" customWidth="1"/>
    <col min="4871" max="4871" width="15.7109375" customWidth="1"/>
    <col min="5123" max="5123" width="33.5703125" customWidth="1"/>
    <col min="5124" max="5124" width="15.7109375" customWidth="1"/>
    <col min="5125" max="5125" width="6.5703125" customWidth="1"/>
    <col min="5126" max="5126" width="46.85546875" customWidth="1"/>
    <col min="5127" max="5127" width="15.7109375" customWidth="1"/>
    <col min="5379" max="5379" width="33.5703125" customWidth="1"/>
    <col min="5380" max="5380" width="15.7109375" customWidth="1"/>
    <col min="5381" max="5381" width="6.5703125" customWidth="1"/>
    <col min="5382" max="5382" width="46.85546875" customWidth="1"/>
    <col min="5383" max="5383" width="15.7109375" customWidth="1"/>
    <col min="5635" max="5635" width="33.5703125" customWidth="1"/>
    <col min="5636" max="5636" width="15.7109375" customWidth="1"/>
    <col min="5637" max="5637" width="6.5703125" customWidth="1"/>
    <col min="5638" max="5638" width="46.85546875" customWidth="1"/>
    <col min="5639" max="5639" width="15.7109375" customWidth="1"/>
    <col min="5891" max="5891" width="33.5703125" customWidth="1"/>
    <col min="5892" max="5892" width="15.7109375" customWidth="1"/>
    <col min="5893" max="5893" width="6.5703125" customWidth="1"/>
    <col min="5894" max="5894" width="46.85546875" customWidth="1"/>
    <col min="5895" max="5895" width="15.7109375" customWidth="1"/>
    <col min="6147" max="6147" width="33.5703125" customWidth="1"/>
    <col min="6148" max="6148" width="15.7109375" customWidth="1"/>
    <col min="6149" max="6149" width="6.5703125" customWidth="1"/>
    <col min="6150" max="6150" width="46.85546875" customWidth="1"/>
    <col min="6151" max="6151" width="15.7109375" customWidth="1"/>
    <col min="6403" max="6403" width="33.5703125" customWidth="1"/>
    <col min="6404" max="6404" width="15.7109375" customWidth="1"/>
    <col min="6405" max="6405" width="6.5703125" customWidth="1"/>
    <col min="6406" max="6406" width="46.85546875" customWidth="1"/>
    <col min="6407" max="6407" width="15.7109375" customWidth="1"/>
    <col min="6659" max="6659" width="33.5703125" customWidth="1"/>
    <col min="6660" max="6660" width="15.7109375" customWidth="1"/>
    <col min="6661" max="6661" width="6.5703125" customWidth="1"/>
    <col min="6662" max="6662" width="46.85546875" customWidth="1"/>
    <col min="6663" max="6663" width="15.7109375" customWidth="1"/>
    <col min="6915" max="6915" width="33.5703125" customWidth="1"/>
    <col min="6916" max="6916" width="15.7109375" customWidth="1"/>
    <col min="6917" max="6917" width="6.5703125" customWidth="1"/>
    <col min="6918" max="6918" width="46.85546875" customWidth="1"/>
    <col min="6919" max="6919" width="15.7109375" customWidth="1"/>
    <col min="7171" max="7171" width="33.5703125" customWidth="1"/>
    <col min="7172" max="7172" width="15.7109375" customWidth="1"/>
    <col min="7173" max="7173" width="6.5703125" customWidth="1"/>
    <col min="7174" max="7174" width="46.85546875" customWidth="1"/>
    <col min="7175" max="7175" width="15.7109375" customWidth="1"/>
    <col min="7427" max="7427" width="33.5703125" customWidth="1"/>
    <col min="7428" max="7428" width="15.7109375" customWidth="1"/>
    <col min="7429" max="7429" width="6.5703125" customWidth="1"/>
    <col min="7430" max="7430" width="46.85546875" customWidth="1"/>
    <col min="7431" max="7431" width="15.7109375" customWidth="1"/>
    <col min="7683" max="7683" width="33.5703125" customWidth="1"/>
    <col min="7684" max="7684" width="15.7109375" customWidth="1"/>
    <col min="7685" max="7685" width="6.5703125" customWidth="1"/>
    <col min="7686" max="7686" width="46.85546875" customWidth="1"/>
    <col min="7687" max="7687" width="15.7109375" customWidth="1"/>
    <col min="7939" max="7939" width="33.5703125" customWidth="1"/>
    <col min="7940" max="7940" width="15.7109375" customWidth="1"/>
    <col min="7941" max="7941" width="6.5703125" customWidth="1"/>
    <col min="7942" max="7942" width="46.85546875" customWidth="1"/>
    <col min="7943" max="7943" width="15.7109375" customWidth="1"/>
    <col min="8195" max="8195" width="33.5703125" customWidth="1"/>
    <col min="8196" max="8196" width="15.7109375" customWidth="1"/>
    <col min="8197" max="8197" width="6.5703125" customWidth="1"/>
    <col min="8198" max="8198" width="46.85546875" customWidth="1"/>
    <col min="8199" max="8199" width="15.7109375" customWidth="1"/>
    <col min="8451" max="8451" width="33.5703125" customWidth="1"/>
    <col min="8452" max="8452" width="15.7109375" customWidth="1"/>
    <col min="8453" max="8453" width="6.5703125" customWidth="1"/>
    <col min="8454" max="8454" width="46.85546875" customWidth="1"/>
    <col min="8455" max="8455" width="15.7109375" customWidth="1"/>
    <col min="8707" max="8707" width="33.5703125" customWidth="1"/>
    <col min="8708" max="8708" width="15.7109375" customWidth="1"/>
    <col min="8709" max="8709" width="6.5703125" customWidth="1"/>
    <col min="8710" max="8710" width="46.85546875" customWidth="1"/>
    <col min="8711" max="8711" width="15.7109375" customWidth="1"/>
    <col min="8963" max="8963" width="33.5703125" customWidth="1"/>
    <col min="8964" max="8964" width="15.7109375" customWidth="1"/>
    <col min="8965" max="8965" width="6.5703125" customWidth="1"/>
    <col min="8966" max="8966" width="46.85546875" customWidth="1"/>
    <col min="8967" max="8967" width="15.7109375" customWidth="1"/>
    <col min="9219" max="9219" width="33.5703125" customWidth="1"/>
    <col min="9220" max="9220" width="15.7109375" customWidth="1"/>
    <col min="9221" max="9221" width="6.5703125" customWidth="1"/>
    <col min="9222" max="9222" width="46.85546875" customWidth="1"/>
    <col min="9223" max="9223" width="15.7109375" customWidth="1"/>
    <col min="9475" max="9475" width="33.5703125" customWidth="1"/>
    <col min="9476" max="9476" width="15.7109375" customWidth="1"/>
    <col min="9477" max="9477" width="6.5703125" customWidth="1"/>
    <col min="9478" max="9478" width="46.85546875" customWidth="1"/>
    <col min="9479" max="9479" width="15.7109375" customWidth="1"/>
    <col min="9731" max="9731" width="33.5703125" customWidth="1"/>
    <col min="9732" max="9732" width="15.7109375" customWidth="1"/>
    <col min="9733" max="9733" width="6.5703125" customWidth="1"/>
    <col min="9734" max="9734" width="46.85546875" customWidth="1"/>
    <col min="9735" max="9735" width="15.7109375" customWidth="1"/>
    <col min="9987" max="9987" width="33.5703125" customWidth="1"/>
    <col min="9988" max="9988" width="15.7109375" customWidth="1"/>
    <col min="9989" max="9989" width="6.5703125" customWidth="1"/>
    <col min="9990" max="9990" width="46.85546875" customWidth="1"/>
    <col min="9991" max="9991" width="15.7109375" customWidth="1"/>
    <col min="10243" max="10243" width="33.5703125" customWidth="1"/>
    <col min="10244" max="10244" width="15.7109375" customWidth="1"/>
    <col min="10245" max="10245" width="6.5703125" customWidth="1"/>
    <col min="10246" max="10246" width="46.85546875" customWidth="1"/>
    <col min="10247" max="10247" width="15.7109375" customWidth="1"/>
    <col min="10499" max="10499" width="33.5703125" customWidth="1"/>
    <col min="10500" max="10500" width="15.7109375" customWidth="1"/>
    <col min="10501" max="10501" width="6.5703125" customWidth="1"/>
    <col min="10502" max="10502" width="46.85546875" customWidth="1"/>
    <col min="10503" max="10503" width="15.7109375" customWidth="1"/>
    <col min="10755" max="10755" width="33.5703125" customWidth="1"/>
    <col min="10756" max="10756" width="15.7109375" customWidth="1"/>
    <col min="10757" max="10757" width="6.5703125" customWidth="1"/>
    <col min="10758" max="10758" width="46.85546875" customWidth="1"/>
    <col min="10759" max="10759" width="15.7109375" customWidth="1"/>
    <col min="11011" max="11011" width="33.5703125" customWidth="1"/>
    <col min="11012" max="11012" width="15.7109375" customWidth="1"/>
    <col min="11013" max="11013" width="6.5703125" customWidth="1"/>
    <col min="11014" max="11014" width="46.85546875" customWidth="1"/>
    <col min="11015" max="11015" width="15.7109375" customWidth="1"/>
    <col min="11267" max="11267" width="33.5703125" customWidth="1"/>
    <col min="11268" max="11268" width="15.7109375" customWidth="1"/>
    <col min="11269" max="11269" width="6.5703125" customWidth="1"/>
    <col min="11270" max="11270" width="46.85546875" customWidth="1"/>
    <col min="11271" max="11271" width="15.7109375" customWidth="1"/>
    <col min="11523" max="11523" width="33.5703125" customWidth="1"/>
    <col min="11524" max="11524" width="15.7109375" customWidth="1"/>
    <col min="11525" max="11525" width="6.5703125" customWidth="1"/>
    <col min="11526" max="11526" width="46.85546875" customWidth="1"/>
    <col min="11527" max="11527" width="15.7109375" customWidth="1"/>
    <col min="11779" max="11779" width="33.5703125" customWidth="1"/>
    <col min="11780" max="11780" width="15.7109375" customWidth="1"/>
    <col min="11781" max="11781" width="6.5703125" customWidth="1"/>
    <col min="11782" max="11782" width="46.85546875" customWidth="1"/>
    <col min="11783" max="11783" width="15.7109375" customWidth="1"/>
    <col min="12035" max="12035" width="33.5703125" customWidth="1"/>
    <col min="12036" max="12036" width="15.7109375" customWidth="1"/>
    <col min="12037" max="12037" width="6.5703125" customWidth="1"/>
    <col min="12038" max="12038" width="46.85546875" customWidth="1"/>
    <col min="12039" max="12039" width="15.7109375" customWidth="1"/>
    <col min="12291" max="12291" width="33.5703125" customWidth="1"/>
    <col min="12292" max="12292" width="15.7109375" customWidth="1"/>
    <col min="12293" max="12293" width="6.5703125" customWidth="1"/>
    <col min="12294" max="12294" width="46.85546875" customWidth="1"/>
    <col min="12295" max="12295" width="15.7109375" customWidth="1"/>
    <col min="12547" max="12547" width="33.5703125" customWidth="1"/>
    <col min="12548" max="12548" width="15.7109375" customWidth="1"/>
    <col min="12549" max="12549" width="6.5703125" customWidth="1"/>
    <col min="12550" max="12550" width="46.85546875" customWidth="1"/>
    <col min="12551" max="12551" width="15.7109375" customWidth="1"/>
    <col min="12803" max="12803" width="33.5703125" customWidth="1"/>
    <col min="12804" max="12804" width="15.7109375" customWidth="1"/>
    <col min="12805" max="12805" width="6.5703125" customWidth="1"/>
    <col min="12806" max="12806" width="46.85546875" customWidth="1"/>
    <col min="12807" max="12807" width="15.7109375" customWidth="1"/>
    <col min="13059" max="13059" width="33.5703125" customWidth="1"/>
    <col min="13060" max="13060" width="15.7109375" customWidth="1"/>
    <col min="13061" max="13061" width="6.5703125" customWidth="1"/>
    <col min="13062" max="13062" width="46.85546875" customWidth="1"/>
    <col min="13063" max="13063" width="15.7109375" customWidth="1"/>
    <col min="13315" max="13315" width="33.5703125" customWidth="1"/>
    <col min="13316" max="13316" width="15.7109375" customWidth="1"/>
    <col min="13317" max="13317" width="6.5703125" customWidth="1"/>
    <col min="13318" max="13318" width="46.85546875" customWidth="1"/>
    <col min="13319" max="13319" width="15.7109375" customWidth="1"/>
    <col min="13571" max="13571" width="33.5703125" customWidth="1"/>
    <col min="13572" max="13572" width="15.7109375" customWidth="1"/>
    <col min="13573" max="13573" width="6.5703125" customWidth="1"/>
    <col min="13574" max="13574" width="46.85546875" customWidth="1"/>
    <col min="13575" max="13575" width="15.7109375" customWidth="1"/>
    <col min="13827" max="13827" width="33.5703125" customWidth="1"/>
    <col min="13828" max="13828" width="15.7109375" customWidth="1"/>
    <col min="13829" max="13829" width="6.5703125" customWidth="1"/>
    <col min="13830" max="13830" width="46.85546875" customWidth="1"/>
    <col min="13831" max="13831" width="15.7109375" customWidth="1"/>
    <col min="14083" max="14083" width="33.5703125" customWidth="1"/>
    <col min="14084" max="14084" width="15.7109375" customWidth="1"/>
    <col min="14085" max="14085" width="6.5703125" customWidth="1"/>
    <col min="14086" max="14086" width="46.85546875" customWidth="1"/>
    <col min="14087" max="14087" width="15.7109375" customWidth="1"/>
    <col min="14339" max="14339" width="33.5703125" customWidth="1"/>
    <col min="14340" max="14340" width="15.7109375" customWidth="1"/>
    <col min="14341" max="14341" width="6.5703125" customWidth="1"/>
    <col min="14342" max="14342" width="46.85546875" customWidth="1"/>
    <col min="14343" max="14343" width="15.7109375" customWidth="1"/>
    <col min="14595" max="14595" width="33.5703125" customWidth="1"/>
    <col min="14596" max="14596" width="15.7109375" customWidth="1"/>
    <col min="14597" max="14597" width="6.5703125" customWidth="1"/>
    <col min="14598" max="14598" width="46.85546875" customWidth="1"/>
    <col min="14599" max="14599" width="15.7109375" customWidth="1"/>
    <col min="14851" max="14851" width="33.5703125" customWidth="1"/>
    <col min="14852" max="14852" width="15.7109375" customWidth="1"/>
    <col min="14853" max="14853" width="6.5703125" customWidth="1"/>
    <col min="14854" max="14854" width="46.85546875" customWidth="1"/>
    <col min="14855" max="14855" width="15.7109375" customWidth="1"/>
    <col min="15107" max="15107" width="33.5703125" customWidth="1"/>
    <col min="15108" max="15108" width="15.7109375" customWidth="1"/>
    <col min="15109" max="15109" width="6.5703125" customWidth="1"/>
    <col min="15110" max="15110" width="46.85546875" customWidth="1"/>
    <col min="15111" max="15111" width="15.7109375" customWidth="1"/>
    <col min="15363" max="15363" width="33.5703125" customWidth="1"/>
    <col min="15364" max="15364" width="15.7109375" customWidth="1"/>
    <col min="15365" max="15365" width="6.5703125" customWidth="1"/>
    <col min="15366" max="15366" width="46.85546875" customWidth="1"/>
    <col min="15367" max="15367" width="15.7109375" customWidth="1"/>
    <col min="15619" max="15619" width="33.5703125" customWidth="1"/>
    <col min="15620" max="15620" width="15.7109375" customWidth="1"/>
    <col min="15621" max="15621" width="6.5703125" customWidth="1"/>
    <col min="15622" max="15622" width="46.85546875" customWidth="1"/>
    <col min="15623" max="15623" width="15.7109375" customWidth="1"/>
    <col min="15875" max="15875" width="33.5703125" customWidth="1"/>
    <col min="15876" max="15876" width="15.7109375" customWidth="1"/>
    <col min="15877" max="15877" width="6.5703125" customWidth="1"/>
    <col min="15878" max="15878" width="46.85546875" customWidth="1"/>
    <col min="15879" max="15879" width="15.7109375" customWidth="1"/>
    <col min="16131" max="16131" width="33.5703125" customWidth="1"/>
    <col min="16132" max="16132" width="15.7109375" customWidth="1"/>
    <col min="16133" max="16133" width="6.5703125" customWidth="1"/>
    <col min="16134" max="16134" width="46.85546875" customWidth="1"/>
    <col min="16135" max="16135" width="15.7109375" customWidth="1"/>
  </cols>
  <sheetData>
    <row r="1" spans="1:7" ht="14.25" x14ac:dyDescent="0.2">
      <c r="A1" s="57" t="s">
        <v>429</v>
      </c>
      <c r="F1" s="10"/>
      <c r="G1" s="186" t="s">
        <v>439</v>
      </c>
    </row>
    <row r="2" spans="1:7" x14ac:dyDescent="0.2">
      <c r="A2" s="154"/>
      <c r="B2" s="154"/>
      <c r="C2" s="154"/>
      <c r="D2" s="154"/>
      <c r="E2" s="154"/>
      <c r="F2" s="154"/>
      <c r="G2" s="154"/>
    </row>
    <row r="3" spans="1:7" ht="15" x14ac:dyDescent="0.2">
      <c r="A3" s="584" t="s">
        <v>376</v>
      </c>
      <c r="B3" s="584"/>
      <c r="C3" s="584"/>
      <c r="D3" s="584"/>
      <c r="E3" s="584"/>
      <c r="F3" s="584"/>
      <c r="G3" s="584"/>
    </row>
    <row r="4" spans="1:7" x14ac:dyDescent="0.2">
      <c r="G4" s="170" t="s">
        <v>0</v>
      </c>
    </row>
    <row r="5" spans="1:7" x14ac:dyDescent="0.2">
      <c r="A5" s="585" t="s">
        <v>377</v>
      </c>
      <c r="B5" s="585"/>
      <c r="C5" s="585"/>
      <c r="D5" s="585"/>
      <c r="E5" s="585" t="s">
        <v>378</v>
      </c>
      <c r="F5" s="585"/>
      <c r="G5" s="585"/>
    </row>
    <row r="6" spans="1:7" x14ac:dyDescent="0.2">
      <c r="A6" s="586" t="s">
        <v>86</v>
      </c>
      <c r="B6" s="586"/>
      <c r="C6" s="586"/>
      <c r="D6" s="169" t="s">
        <v>217</v>
      </c>
      <c r="E6" s="586" t="s">
        <v>1</v>
      </c>
      <c r="F6" s="586"/>
      <c r="G6" s="169" t="s">
        <v>217</v>
      </c>
    </row>
    <row r="7" spans="1:7" x14ac:dyDescent="0.2">
      <c r="A7" s="573" t="s">
        <v>192</v>
      </c>
      <c r="B7" s="573"/>
      <c r="C7" s="573"/>
      <c r="D7" s="155">
        <f>SUM(D8:D12)</f>
        <v>41524</v>
      </c>
      <c r="E7" s="573" t="s">
        <v>193</v>
      </c>
      <c r="F7" s="573"/>
      <c r="G7" s="155">
        <f>SUM(G8:G12)</f>
        <v>41524</v>
      </c>
    </row>
    <row r="8" spans="1:7" x14ac:dyDescent="0.2">
      <c r="A8" s="570" t="s">
        <v>87</v>
      </c>
      <c r="B8" s="570"/>
      <c r="C8" s="570"/>
      <c r="D8" s="156">
        <f>'[1]2.12_gimi'!F8</f>
        <v>4341</v>
      </c>
      <c r="E8" s="570" t="s">
        <v>137</v>
      </c>
      <c r="F8" s="570"/>
      <c r="G8" s="156">
        <f>'[1]3.1_gimi'!E8</f>
        <v>27212</v>
      </c>
    </row>
    <row r="9" spans="1:7" x14ac:dyDescent="0.2">
      <c r="A9" s="582" t="s">
        <v>88</v>
      </c>
      <c r="B9" s="582"/>
      <c r="C9" s="582"/>
      <c r="D9" s="156"/>
      <c r="E9" s="583" t="s">
        <v>167</v>
      </c>
      <c r="F9" s="583"/>
      <c r="G9" s="156">
        <f>'[1]3.1_gimi'!E9</f>
        <v>7407</v>
      </c>
    </row>
    <row r="10" spans="1:7" x14ac:dyDescent="0.2">
      <c r="A10" s="582" t="s">
        <v>152</v>
      </c>
      <c r="B10" s="582"/>
      <c r="C10" s="582"/>
      <c r="D10" s="156"/>
      <c r="E10" s="570" t="s">
        <v>155</v>
      </c>
      <c r="F10" s="570"/>
      <c r="G10" s="156">
        <f>'[1]3.1_gimi'!E10</f>
        <v>6905</v>
      </c>
    </row>
    <row r="11" spans="1:7" x14ac:dyDescent="0.2">
      <c r="A11" s="570" t="s">
        <v>89</v>
      </c>
      <c r="B11" s="570"/>
      <c r="C11" s="570"/>
      <c r="D11" s="156">
        <f>'[1]2.12_gimi'!F49</f>
        <v>37183</v>
      </c>
      <c r="E11" s="570" t="s">
        <v>156</v>
      </c>
      <c r="F11" s="570"/>
      <c r="G11" s="156"/>
    </row>
    <row r="12" spans="1:7" x14ac:dyDescent="0.2">
      <c r="A12" s="570" t="s">
        <v>90</v>
      </c>
      <c r="B12" s="570"/>
      <c r="C12" s="570"/>
      <c r="D12" s="156"/>
      <c r="E12" s="570" t="s">
        <v>140</v>
      </c>
      <c r="F12" s="570"/>
      <c r="G12" s="156"/>
    </row>
    <row r="13" spans="1:7" x14ac:dyDescent="0.2">
      <c r="A13" s="570"/>
      <c r="B13" s="570"/>
      <c r="C13" s="570"/>
      <c r="D13" s="156"/>
      <c r="E13" s="571"/>
      <c r="F13" s="572"/>
      <c r="G13" s="156"/>
    </row>
    <row r="14" spans="1:7" x14ac:dyDescent="0.2">
      <c r="A14" s="573" t="s">
        <v>194</v>
      </c>
      <c r="B14" s="573"/>
      <c r="C14" s="573"/>
      <c r="D14" s="155">
        <f>SUM(D15:D18)</f>
        <v>0</v>
      </c>
      <c r="E14" s="573" t="s">
        <v>195</v>
      </c>
      <c r="F14" s="573"/>
      <c r="G14" s="156">
        <f>SUM(G15:G17)</f>
        <v>0</v>
      </c>
    </row>
    <row r="15" spans="1:7" x14ac:dyDescent="0.2">
      <c r="A15" s="570" t="s">
        <v>91</v>
      </c>
      <c r="B15" s="570"/>
      <c r="C15" s="570"/>
      <c r="D15" s="156"/>
      <c r="E15" s="571" t="s">
        <v>157</v>
      </c>
      <c r="F15" s="572"/>
      <c r="G15" s="156"/>
    </row>
    <row r="16" spans="1:7" x14ac:dyDescent="0.2">
      <c r="A16" s="582" t="s">
        <v>108</v>
      </c>
      <c r="B16" s="582"/>
      <c r="C16" s="582"/>
      <c r="D16" s="156"/>
      <c r="E16" s="571" t="s">
        <v>158</v>
      </c>
      <c r="F16" s="572"/>
      <c r="G16" s="156"/>
    </row>
    <row r="17" spans="1:7" x14ac:dyDescent="0.2">
      <c r="A17" s="570" t="s">
        <v>92</v>
      </c>
      <c r="B17" s="570"/>
      <c r="C17" s="570"/>
      <c r="D17" s="156"/>
      <c r="E17" s="571" t="s">
        <v>148</v>
      </c>
      <c r="F17" s="572"/>
      <c r="G17" s="156"/>
    </row>
    <row r="18" spans="1:7" x14ac:dyDescent="0.2">
      <c r="A18" s="570" t="s">
        <v>93</v>
      </c>
      <c r="B18" s="570"/>
      <c r="C18" s="570"/>
      <c r="D18" s="156"/>
      <c r="E18" s="571"/>
      <c r="F18" s="572"/>
      <c r="G18" s="156"/>
    </row>
    <row r="19" spans="1:7" x14ac:dyDescent="0.2">
      <c r="A19" s="581" t="s">
        <v>196</v>
      </c>
      <c r="B19" s="565"/>
      <c r="C19" s="565"/>
      <c r="D19" s="155">
        <f>SUM(D20:D21)</f>
        <v>0</v>
      </c>
      <c r="E19" s="579" t="s">
        <v>186</v>
      </c>
      <c r="F19" s="580"/>
      <c r="G19" s="156">
        <f>SUM(G20:G21)</f>
        <v>0</v>
      </c>
    </row>
    <row r="20" spans="1:7" x14ac:dyDescent="0.2">
      <c r="A20" s="570" t="s">
        <v>183</v>
      </c>
      <c r="B20" s="570"/>
      <c r="C20" s="570"/>
      <c r="D20" s="156"/>
      <c r="E20" s="561" t="s">
        <v>184</v>
      </c>
      <c r="F20" s="563"/>
      <c r="G20" s="156">
        <v>0</v>
      </c>
    </row>
    <row r="21" spans="1:7" x14ac:dyDescent="0.2">
      <c r="A21" s="570" t="s">
        <v>182</v>
      </c>
      <c r="B21" s="570"/>
      <c r="C21" s="570"/>
      <c r="D21" s="156"/>
      <c r="E21" s="571" t="s">
        <v>185</v>
      </c>
      <c r="F21" s="572"/>
      <c r="G21" s="156">
        <v>0</v>
      </c>
    </row>
    <row r="22" spans="1:7" x14ac:dyDescent="0.2">
      <c r="A22" s="570"/>
      <c r="B22" s="570"/>
      <c r="C22" s="570"/>
      <c r="D22" s="156"/>
      <c r="E22" s="571"/>
      <c r="F22" s="572"/>
      <c r="G22" s="156"/>
    </row>
    <row r="23" spans="1:7" x14ac:dyDescent="0.2">
      <c r="A23" s="570"/>
      <c r="B23" s="570"/>
      <c r="C23" s="570"/>
      <c r="D23" s="156"/>
      <c r="E23" s="574" t="s">
        <v>197</v>
      </c>
      <c r="F23" s="575"/>
      <c r="G23" s="156">
        <f>SUM(G24:G25)</f>
        <v>0</v>
      </c>
    </row>
    <row r="24" spans="1:7" x14ac:dyDescent="0.2">
      <c r="A24" s="570"/>
      <c r="B24" s="570"/>
      <c r="C24" s="570"/>
      <c r="D24" s="156"/>
      <c r="E24" s="571" t="s">
        <v>163</v>
      </c>
      <c r="F24" s="572"/>
      <c r="G24" s="156"/>
    </row>
    <row r="25" spans="1:7" x14ac:dyDescent="0.2">
      <c r="A25" s="570"/>
      <c r="B25" s="570"/>
      <c r="C25" s="570"/>
      <c r="D25" s="156"/>
      <c r="E25" s="571" t="s">
        <v>164</v>
      </c>
      <c r="F25" s="572"/>
      <c r="G25" s="156">
        <v>0</v>
      </c>
    </row>
    <row r="26" spans="1:7" x14ac:dyDescent="0.2">
      <c r="A26" s="570"/>
      <c r="B26" s="570"/>
      <c r="C26" s="570"/>
      <c r="D26" s="156"/>
      <c r="E26" s="571"/>
      <c r="F26" s="572"/>
      <c r="G26" s="156"/>
    </row>
    <row r="27" spans="1:7" x14ac:dyDescent="0.2">
      <c r="A27" s="573" t="s">
        <v>188</v>
      </c>
      <c r="B27" s="573"/>
      <c r="C27" s="573"/>
      <c r="D27" s="155">
        <f>SUM(D7+D14+D19)</f>
        <v>41524</v>
      </c>
      <c r="E27" s="574" t="s">
        <v>190</v>
      </c>
      <c r="F27" s="575"/>
      <c r="G27" s="155">
        <f>SUM(G7+G14+G19+G23)</f>
        <v>41524</v>
      </c>
    </row>
    <row r="28" spans="1:7" x14ac:dyDescent="0.2">
      <c r="A28" s="576" t="s">
        <v>218</v>
      </c>
      <c r="B28" s="577"/>
      <c r="C28" s="578"/>
      <c r="D28" s="156">
        <f>SUM(D35+D32+D29)</f>
        <v>0</v>
      </c>
      <c r="E28" s="579" t="s">
        <v>224</v>
      </c>
      <c r="F28" s="580"/>
      <c r="G28" s="156">
        <f>SUM(G29+G32+G35)</f>
        <v>0</v>
      </c>
    </row>
    <row r="29" spans="1:7" x14ac:dyDescent="0.2">
      <c r="A29" s="561" t="s">
        <v>220</v>
      </c>
      <c r="B29" s="562"/>
      <c r="C29" s="563"/>
      <c r="D29" s="156">
        <f>SUM(D30:D31)</f>
        <v>0</v>
      </c>
      <c r="E29" s="561" t="s">
        <v>221</v>
      </c>
      <c r="F29" s="563"/>
      <c r="G29" s="156">
        <v>0</v>
      </c>
    </row>
    <row r="30" spans="1:7" x14ac:dyDescent="0.2">
      <c r="A30" s="561" t="s">
        <v>379</v>
      </c>
      <c r="B30" s="562"/>
      <c r="C30" s="563"/>
      <c r="D30" s="156"/>
      <c r="E30" s="165"/>
      <c r="F30" s="166"/>
      <c r="G30" s="156"/>
    </row>
    <row r="31" spans="1:7" x14ac:dyDescent="0.2">
      <c r="A31" s="561" t="s">
        <v>380</v>
      </c>
      <c r="B31" s="562"/>
      <c r="C31" s="563"/>
      <c r="D31" s="156"/>
      <c r="E31" s="165"/>
      <c r="F31" s="166"/>
      <c r="G31" s="156"/>
    </row>
    <row r="32" spans="1:7" x14ac:dyDescent="0.2">
      <c r="A32" s="561" t="s">
        <v>219</v>
      </c>
      <c r="B32" s="562"/>
      <c r="C32" s="563"/>
      <c r="D32" s="157">
        <f>SUM(D33:D34)</f>
        <v>0</v>
      </c>
      <c r="E32" s="568" t="s">
        <v>222</v>
      </c>
      <c r="F32" s="569"/>
      <c r="G32" s="156">
        <v>0</v>
      </c>
    </row>
    <row r="33" spans="1:7" x14ac:dyDescent="0.2">
      <c r="A33" s="561" t="s">
        <v>379</v>
      </c>
      <c r="B33" s="562"/>
      <c r="C33" s="563"/>
      <c r="D33" s="157"/>
      <c r="E33" s="167"/>
      <c r="F33" s="168"/>
      <c r="G33" s="156"/>
    </row>
    <row r="34" spans="1:7" x14ac:dyDescent="0.2">
      <c r="A34" s="561" t="s">
        <v>380</v>
      </c>
      <c r="B34" s="562"/>
      <c r="C34" s="563"/>
      <c r="D34" s="157"/>
      <c r="E34" s="167"/>
      <c r="F34" s="168"/>
      <c r="G34" s="156"/>
    </row>
    <row r="35" spans="1:7" x14ac:dyDescent="0.2">
      <c r="A35" s="565" t="s">
        <v>230</v>
      </c>
      <c r="B35" s="565"/>
      <c r="C35" s="565"/>
      <c r="D35" s="156">
        <f>SUM(D36:D37)</f>
        <v>0</v>
      </c>
      <c r="E35" s="566" t="s">
        <v>223</v>
      </c>
      <c r="F35" s="567"/>
      <c r="G35" s="156">
        <f>SUM(G36:G37)</f>
        <v>0</v>
      </c>
    </row>
    <row r="36" spans="1:7" x14ac:dyDescent="0.2">
      <c r="A36" s="561" t="s">
        <v>379</v>
      </c>
      <c r="B36" s="562"/>
      <c r="C36" s="563"/>
      <c r="D36" s="156"/>
      <c r="E36" s="561" t="s">
        <v>379</v>
      </c>
      <c r="F36" s="563"/>
      <c r="G36" s="158"/>
    </row>
    <row r="37" spans="1:7" x14ac:dyDescent="0.2">
      <c r="A37" s="561" t="s">
        <v>380</v>
      </c>
      <c r="B37" s="562"/>
      <c r="C37" s="563"/>
      <c r="D37" s="156"/>
      <c r="E37" s="561" t="s">
        <v>380</v>
      </c>
      <c r="F37" s="563"/>
      <c r="G37" s="158"/>
    </row>
    <row r="38" spans="1:7" x14ac:dyDescent="0.2">
      <c r="A38" s="564" t="s">
        <v>189</v>
      </c>
      <c r="B38" s="564"/>
      <c r="C38" s="564"/>
      <c r="D38" s="155">
        <f>SUM(D7+D14+D19+D28)</f>
        <v>41524</v>
      </c>
      <c r="E38" s="564" t="s">
        <v>191</v>
      </c>
      <c r="F38" s="564"/>
      <c r="G38" s="155">
        <f>SUM(G7+G14+G19+G23+G28)</f>
        <v>41524</v>
      </c>
    </row>
    <row r="40" spans="1:7" x14ac:dyDescent="0.2">
      <c r="A40" s="247" t="s">
        <v>689</v>
      </c>
    </row>
  </sheetData>
  <mergeCells count="65">
    <mergeCell ref="A7:C7"/>
    <mergeCell ref="E7:F7"/>
    <mergeCell ref="A3:G3"/>
    <mergeCell ref="A5:D5"/>
    <mergeCell ref="E5:G5"/>
    <mergeCell ref="A6:C6"/>
    <mergeCell ref="E6:F6"/>
    <mergeCell ref="A8:C8"/>
    <mergeCell ref="E8:F8"/>
    <mergeCell ref="A9:C9"/>
    <mergeCell ref="E9:F9"/>
    <mergeCell ref="A10:C10"/>
    <mergeCell ref="E10:F10"/>
    <mergeCell ref="A11:C11"/>
    <mergeCell ref="E11:F11"/>
    <mergeCell ref="A12:C12"/>
    <mergeCell ref="E12:F12"/>
    <mergeCell ref="A13:C13"/>
    <mergeCell ref="E13:F13"/>
    <mergeCell ref="A14:C14"/>
    <mergeCell ref="E14:F14"/>
    <mergeCell ref="A15:C15"/>
    <mergeCell ref="E15:F15"/>
    <mergeCell ref="A16:C16"/>
    <mergeCell ref="E16:F16"/>
    <mergeCell ref="A17:C17"/>
    <mergeCell ref="E17:F17"/>
    <mergeCell ref="A18:C18"/>
    <mergeCell ref="E18:F18"/>
    <mergeCell ref="A19:C19"/>
    <mergeCell ref="E19:F19"/>
    <mergeCell ref="A20:C20"/>
    <mergeCell ref="E20:F20"/>
    <mergeCell ref="A21:C21"/>
    <mergeCell ref="E21:F21"/>
    <mergeCell ref="A22:C22"/>
    <mergeCell ref="E22:F22"/>
    <mergeCell ref="A23:C23"/>
    <mergeCell ref="E23:F23"/>
    <mergeCell ref="A24:C24"/>
    <mergeCell ref="E24:F24"/>
    <mergeCell ref="A25:C25"/>
    <mergeCell ref="E25:F25"/>
    <mergeCell ref="A26:C26"/>
    <mergeCell ref="E26:F26"/>
    <mergeCell ref="A27:C27"/>
    <mergeCell ref="E27:F27"/>
    <mergeCell ref="A28:C28"/>
    <mergeCell ref="E28:F28"/>
    <mergeCell ref="A29:C29"/>
    <mergeCell ref="E29:F29"/>
    <mergeCell ref="A30:C30"/>
    <mergeCell ref="A31:C31"/>
    <mergeCell ref="A32:C32"/>
    <mergeCell ref="E32:F32"/>
    <mergeCell ref="A37:C37"/>
    <mergeCell ref="E37:F37"/>
    <mergeCell ref="A38:C38"/>
    <mergeCell ref="E38:F38"/>
    <mergeCell ref="A33:C33"/>
    <mergeCell ref="A34:C34"/>
    <mergeCell ref="A35:C35"/>
    <mergeCell ref="E35:F35"/>
    <mergeCell ref="A36:C36"/>
    <mergeCell ref="E36:F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51</vt:i4>
      </vt:variant>
      <vt:variant>
        <vt:lpstr>Névvel ellátott tartományok</vt:lpstr>
      </vt:variant>
      <vt:variant>
        <vt:i4>3</vt:i4>
      </vt:variant>
    </vt:vector>
  </HeadingPairs>
  <TitlesOfParts>
    <vt:vector size="54" baseType="lpstr">
      <vt:lpstr>1. VÁROS ÖSSZESEN</vt:lpstr>
      <vt:lpstr>1.1ÖNKORMÁNYZAT</vt:lpstr>
      <vt:lpstr>1.2HIVATAL</vt:lpstr>
      <vt:lpstr>1.3GAMESZ</vt:lpstr>
      <vt:lpstr>1.4BÖLCSŐDE</vt:lpstr>
      <vt:lpstr>1.5ÓVODA</vt:lpstr>
      <vt:lpstr>1.6ISKOLA</vt:lpstr>
      <vt:lpstr>1.7ZENEISKOLA</vt:lpstr>
      <vt:lpstr>1.8GIMNÁZIUM</vt:lpstr>
      <vt:lpstr>1.9MŰVHÁZ</vt:lpstr>
      <vt:lpstr>1.10KÖNYVTÁR</vt:lpstr>
      <vt:lpstr>2.</vt:lpstr>
      <vt:lpstr>2.1 ÖNKORMÁNYZAT</vt:lpstr>
      <vt:lpstr>2.2 HIVATAL</vt:lpstr>
      <vt:lpstr>2.3 GAMESZ</vt:lpstr>
      <vt:lpstr>2.4 BÖLCSŐDE</vt:lpstr>
      <vt:lpstr>2.5 ÓVODA</vt:lpstr>
      <vt:lpstr>2.6 ISKOLA</vt:lpstr>
      <vt:lpstr>2.7 ZENEISKOLA</vt:lpstr>
      <vt:lpstr>2.8 GIMNÁZIUM</vt:lpstr>
      <vt:lpstr>2.9 MŰVHÁZ</vt:lpstr>
      <vt:lpstr>2.10 KÖNYVTÁR</vt:lpstr>
      <vt:lpstr>2.11-2.14</vt:lpstr>
      <vt:lpstr>2.15-2.17</vt:lpstr>
      <vt:lpstr>2.18-2.21</vt:lpstr>
      <vt:lpstr>2.22-2.23</vt:lpstr>
      <vt:lpstr>3.</vt:lpstr>
      <vt:lpstr>3.1 ÖNKORMÁNYZAT</vt:lpstr>
      <vt:lpstr>3.2 HIVATAL</vt:lpstr>
      <vt:lpstr>3.3 GAMESZ</vt:lpstr>
      <vt:lpstr>3.4 BÖLCSŐDE</vt:lpstr>
      <vt:lpstr>3.5 ÓVODA</vt:lpstr>
      <vt:lpstr>3.6 ISKOLA</vt:lpstr>
      <vt:lpstr>3.7 ZENEISKOLA</vt:lpstr>
      <vt:lpstr>3.8 GIMNÁZIUM</vt:lpstr>
      <vt:lpstr>3.9 MŰVHÁZ</vt:lpstr>
      <vt:lpstr>3.10 KÖNYVTÁR</vt:lpstr>
      <vt:lpstr>3.11-3.14</vt:lpstr>
      <vt:lpstr>4.-5.-6.</vt:lpstr>
      <vt:lpstr>7.</vt:lpstr>
      <vt:lpstr>8.</vt:lpstr>
      <vt:lpstr>9.-10.</vt:lpstr>
      <vt:lpstr>11.</vt:lpstr>
      <vt:lpstr>12.</vt:lpstr>
      <vt:lpstr>13.</vt:lpstr>
      <vt:lpstr>14.1-14.2</vt:lpstr>
      <vt:lpstr>14.3</vt:lpstr>
      <vt:lpstr>15.</vt:lpstr>
      <vt:lpstr>16. 1-7</vt:lpstr>
      <vt:lpstr>17.</vt:lpstr>
      <vt:lpstr>18.</vt:lpstr>
      <vt:lpstr>'2.3 GAMESZ'!Nyomtatási_cím</vt:lpstr>
      <vt:lpstr>'3.1 ÖNKORMÁNYZAT'!Nyomtatási_cím</vt:lpstr>
      <vt:lpstr>'3.3 GAMESZ'!Nyomtatási_cím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Agi</dc:creator>
  <cp:lastModifiedBy>Jáger Ágnes</cp:lastModifiedBy>
  <cp:lastPrinted>2012-05-25T08:35:22Z</cp:lastPrinted>
  <dcterms:created xsi:type="dcterms:W3CDTF">2000-01-09T14:34:55Z</dcterms:created>
  <dcterms:modified xsi:type="dcterms:W3CDTF">2012-05-25T08:38:37Z</dcterms:modified>
</cp:coreProperties>
</file>