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345" windowWidth="22650" windowHeight="9210" activeTab="4"/>
  </bookViews>
  <sheets>
    <sheet name=" 35. Vagyon" sheetId="1" r:id="rId1"/>
    <sheet name="35.1.összevont 15 A" sheetId="4" r:id="rId2"/>
    <sheet name="35.4.Bef.eszk." sheetId="5" r:id="rId3"/>
    <sheet name="35.5.Eszk.,Forr." sheetId="6" r:id="rId4"/>
    <sheet name="35.6.Részesedések" sheetId="8" r:id="rId5"/>
  </sheets>
  <calcPr calcId="124519"/>
</workbook>
</file>

<file path=xl/calcChain.xml><?xml version="1.0" encoding="utf-8"?>
<calcChain xmlns="http://schemas.openxmlformats.org/spreadsheetml/2006/main">
  <c r="G40" i="8"/>
  <c r="I42" s="1"/>
  <c r="H35"/>
  <c r="H40" s="1"/>
  <c r="G35"/>
  <c r="I33"/>
  <c r="I20"/>
  <c r="I35" s="1"/>
  <c r="I40" s="1"/>
  <c r="I18"/>
  <c r="I15"/>
  <c r="I14"/>
  <c r="H14"/>
  <c r="G14"/>
  <c r="I10"/>
  <c r="C22" i="5"/>
  <c r="AA22" s="1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AC65"/>
  <c r="AB65"/>
  <c r="AA65"/>
  <c r="AC64"/>
  <c r="AB64"/>
  <c r="AA64"/>
  <c r="AC63"/>
  <c r="AB63"/>
  <c r="AA63"/>
  <c r="AC62"/>
  <c r="AB62"/>
  <c r="AA62"/>
  <c r="AC61"/>
  <c r="AB61"/>
  <c r="AA61"/>
  <c r="AC60"/>
  <c r="AB60"/>
  <c r="AA60"/>
  <c r="AC59"/>
  <c r="AB59"/>
  <c r="AA59"/>
  <c r="AC58"/>
  <c r="AB58"/>
  <c r="AA58"/>
  <c r="AC57"/>
  <c r="AB57"/>
  <c r="AA57"/>
  <c r="AC56"/>
  <c r="AB56"/>
  <c r="AA56"/>
  <c r="AC55"/>
  <c r="AB55"/>
  <c r="AA5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E63"/>
  <c r="E64" s="1"/>
  <c r="E57"/>
  <c r="X54"/>
  <c r="AC53"/>
  <c r="I21" i="6"/>
  <c r="H21"/>
  <c r="G21"/>
  <c r="F21"/>
  <c r="E21"/>
  <c r="D21"/>
  <c r="C21"/>
  <c r="B21"/>
  <c r="J5"/>
  <c r="J4"/>
  <c r="J3"/>
  <c r="J2"/>
  <c r="I6"/>
  <c r="H6"/>
  <c r="G6"/>
  <c r="F6"/>
  <c r="E6"/>
  <c r="D6"/>
  <c r="C6"/>
  <c r="B6"/>
  <c r="J33"/>
  <c r="J32"/>
  <c r="J31"/>
  <c r="I30"/>
  <c r="H30"/>
  <c r="G30"/>
  <c r="F30"/>
  <c r="E30"/>
  <c r="D30"/>
  <c r="C30"/>
  <c r="B30"/>
  <c r="J29"/>
  <c r="J28"/>
  <c r="J27"/>
  <c r="I26"/>
  <c r="H26"/>
  <c r="G26"/>
  <c r="G34" s="1"/>
  <c r="F26"/>
  <c r="E26"/>
  <c r="D26"/>
  <c r="C26"/>
  <c r="C34" s="1"/>
  <c r="B26"/>
  <c r="J25"/>
  <c r="J24"/>
  <c r="J23"/>
  <c r="J22"/>
  <c r="J20"/>
  <c r="J19"/>
  <c r="I18"/>
  <c r="H18"/>
  <c r="G18"/>
  <c r="F18"/>
  <c r="E18"/>
  <c r="D18"/>
  <c r="C18"/>
  <c r="B18"/>
  <c r="J17"/>
  <c r="J16"/>
  <c r="J15"/>
  <c r="I14"/>
  <c r="H14"/>
  <c r="G14"/>
  <c r="F14"/>
  <c r="E14"/>
  <c r="D14"/>
  <c r="C14"/>
  <c r="B14"/>
  <c r="J13"/>
  <c r="J12"/>
  <c r="J11"/>
  <c r="J10"/>
  <c r="I9"/>
  <c r="H9"/>
  <c r="G9"/>
  <c r="F9"/>
  <c r="E9"/>
  <c r="D9"/>
  <c r="C9"/>
  <c r="B9"/>
  <c r="J8"/>
  <c r="J7"/>
  <c r="Z50" i="5"/>
  <c r="V50"/>
  <c r="V51" s="1"/>
  <c r="V52" s="1"/>
  <c r="U50"/>
  <c r="S50"/>
  <c r="R50"/>
  <c r="P50"/>
  <c r="O50"/>
  <c r="M50"/>
  <c r="L50"/>
  <c r="J50"/>
  <c r="J51" s="1"/>
  <c r="J52" s="1"/>
  <c r="I50"/>
  <c r="G50"/>
  <c r="F50"/>
  <c r="D50"/>
  <c r="C50"/>
  <c r="AB49"/>
  <c r="AA49"/>
  <c r="Z49"/>
  <c r="W49"/>
  <c r="T49"/>
  <c r="Q49"/>
  <c r="N49"/>
  <c r="K49"/>
  <c r="H49"/>
  <c r="E49"/>
  <c r="AB48"/>
  <c r="AA48"/>
  <c r="Z48"/>
  <c r="W48"/>
  <c r="T48"/>
  <c r="Q48"/>
  <c r="N48"/>
  <c r="K48"/>
  <c r="H48"/>
  <c r="E48"/>
  <c r="AB47"/>
  <c r="AA47"/>
  <c r="Z47"/>
  <c r="W47"/>
  <c r="T47"/>
  <c r="Q47"/>
  <c r="N47"/>
  <c r="K47"/>
  <c r="H47"/>
  <c r="E47"/>
  <c r="Y46"/>
  <c r="Y51" s="1"/>
  <c r="Y52" s="1"/>
  <c r="Y54" s="1"/>
  <c r="X46"/>
  <c r="X51" s="1"/>
  <c r="X52" s="1"/>
  <c r="V46"/>
  <c r="U46"/>
  <c r="S46"/>
  <c r="S51" s="1"/>
  <c r="S52" s="1"/>
  <c r="R46"/>
  <c r="P46"/>
  <c r="O46"/>
  <c r="M46"/>
  <c r="M51" s="1"/>
  <c r="M52" s="1"/>
  <c r="L46"/>
  <c r="J46"/>
  <c r="I46"/>
  <c r="G46"/>
  <c r="G51" s="1"/>
  <c r="G52" s="1"/>
  <c r="F46"/>
  <c r="D46"/>
  <c r="C46"/>
  <c r="AB45"/>
  <c r="AA45"/>
  <c r="Z45"/>
  <c r="W45"/>
  <c r="T45"/>
  <c r="Q45"/>
  <c r="N45"/>
  <c r="K45"/>
  <c r="H45"/>
  <c r="E45"/>
  <c r="AB44"/>
  <c r="AA44"/>
  <c r="Z44"/>
  <c r="W44"/>
  <c r="T44"/>
  <c r="Q44"/>
  <c r="N44"/>
  <c r="K44"/>
  <c r="H44"/>
  <c r="E44"/>
  <c r="Z43"/>
  <c r="W43"/>
  <c r="T43"/>
  <c r="Q43"/>
  <c r="N43"/>
  <c r="K43"/>
  <c r="G43"/>
  <c r="F43"/>
  <c r="D43"/>
  <c r="C43"/>
  <c r="AB42"/>
  <c r="AA42"/>
  <c r="Z42"/>
  <c r="W42"/>
  <c r="T42"/>
  <c r="Q42"/>
  <c r="N42"/>
  <c r="K42"/>
  <c r="H42"/>
  <c r="E42"/>
  <c r="AB41"/>
  <c r="AA41"/>
  <c r="Z41"/>
  <c r="W41"/>
  <c r="T41"/>
  <c r="Q41"/>
  <c r="N41"/>
  <c r="K41"/>
  <c r="H41"/>
  <c r="E41"/>
  <c r="AB40"/>
  <c r="AA40"/>
  <c r="Z40"/>
  <c r="W40"/>
  <c r="T40"/>
  <c r="Q40"/>
  <c r="N40"/>
  <c r="K40"/>
  <c r="H40"/>
  <c r="E40"/>
  <c r="AB39"/>
  <c r="AA39"/>
  <c r="Z39"/>
  <c r="W39"/>
  <c r="T39"/>
  <c r="Q39"/>
  <c r="N39"/>
  <c r="K39"/>
  <c r="H39"/>
  <c r="E39"/>
  <c r="AB38"/>
  <c r="AA38"/>
  <c r="Z38"/>
  <c r="W38"/>
  <c r="T38"/>
  <c r="Q38"/>
  <c r="N38"/>
  <c r="K38"/>
  <c r="H38"/>
  <c r="E38"/>
  <c r="AB37"/>
  <c r="AA37"/>
  <c r="Z37"/>
  <c r="W37"/>
  <c r="T37"/>
  <c r="Q37"/>
  <c r="N37"/>
  <c r="K37"/>
  <c r="H37"/>
  <c r="E37"/>
  <c r="AB36"/>
  <c r="AA36"/>
  <c r="Z36"/>
  <c r="W36"/>
  <c r="T36"/>
  <c r="Q36"/>
  <c r="N36"/>
  <c r="K36"/>
  <c r="H36"/>
  <c r="E36"/>
  <c r="Z35"/>
  <c r="Y34"/>
  <c r="X34"/>
  <c r="V34"/>
  <c r="U34"/>
  <c r="S34"/>
  <c r="R34"/>
  <c r="P34"/>
  <c r="O34"/>
  <c r="M34"/>
  <c r="L34"/>
  <c r="J34"/>
  <c r="I34"/>
  <c r="G34"/>
  <c r="F34"/>
  <c r="E34"/>
  <c r="D34"/>
  <c r="C34"/>
  <c r="AB33"/>
  <c r="AA33"/>
  <c r="Z33"/>
  <c r="Z34" s="1"/>
  <c r="W33"/>
  <c r="W34" s="1"/>
  <c r="T33"/>
  <c r="T34" s="1"/>
  <c r="Q33"/>
  <c r="Q34" s="1"/>
  <c r="N33"/>
  <c r="N34" s="1"/>
  <c r="K33"/>
  <c r="K34" s="1"/>
  <c r="H33"/>
  <c r="Y32"/>
  <c r="X32"/>
  <c r="V32"/>
  <c r="U32"/>
  <c r="S32"/>
  <c r="R32"/>
  <c r="P32"/>
  <c r="O32"/>
  <c r="M32"/>
  <c r="L32"/>
  <c r="J32"/>
  <c r="I32"/>
  <c r="G32"/>
  <c r="F32"/>
  <c r="D32"/>
  <c r="C32"/>
  <c r="AB31"/>
  <c r="AA31"/>
  <c r="Z31"/>
  <c r="W31"/>
  <c r="T31"/>
  <c r="Q31"/>
  <c r="N31"/>
  <c r="K31"/>
  <c r="H31"/>
  <c r="E31"/>
  <c r="AB30"/>
  <c r="AA30"/>
  <c r="Z30"/>
  <c r="W30"/>
  <c r="T30"/>
  <c r="Q30"/>
  <c r="N30"/>
  <c r="K30"/>
  <c r="H30"/>
  <c r="E30"/>
  <c r="Y29"/>
  <c r="X29"/>
  <c r="V29"/>
  <c r="U29"/>
  <c r="S29"/>
  <c r="R29"/>
  <c r="P29"/>
  <c r="O29"/>
  <c r="M29"/>
  <c r="L29"/>
  <c r="J29"/>
  <c r="I29"/>
  <c r="G29"/>
  <c r="F29"/>
  <c r="D29"/>
  <c r="C29"/>
  <c r="AB28"/>
  <c r="AA28"/>
  <c r="Z28"/>
  <c r="W28"/>
  <c r="T28"/>
  <c r="Q28"/>
  <c r="N28"/>
  <c r="K28"/>
  <c r="H28"/>
  <c r="E28"/>
  <c r="AB27"/>
  <c r="AA27"/>
  <c r="Z27"/>
  <c r="W27"/>
  <c r="T27"/>
  <c r="Q27"/>
  <c r="N27"/>
  <c r="K27"/>
  <c r="H27"/>
  <c r="E27"/>
  <c r="AB26"/>
  <c r="AA26"/>
  <c r="Z26"/>
  <c r="W26"/>
  <c r="T26"/>
  <c r="Q26"/>
  <c r="N26"/>
  <c r="K26"/>
  <c r="H26"/>
  <c r="E26"/>
  <c r="Y25"/>
  <c r="X25"/>
  <c r="U25"/>
  <c r="S25"/>
  <c r="R25"/>
  <c r="P25"/>
  <c r="O25"/>
  <c r="AB24"/>
  <c r="AA24"/>
  <c r="Z24"/>
  <c r="W24"/>
  <c r="T24"/>
  <c r="Q24"/>
  <c r="N24"/>
  <c r="K24"/>
  <c r="H24"/>
  <c r="E24"/>
  <c r="Z23"/>
  <c r="W23"/>
  <c r="T23"/>
  <c r="Q23"/>
  <c r="N23"/>
  <c r="J23"/>
  <c r="I23"/>
  <c r="K23" s="1"/>
  <c r="H23"/>
  <c r="D23"/>
  <c r="D25" s="1"/>
  <c r="C23"/>
  <c r="AA23" s="1"/>
  <c r="AB22"/>
  <c r="Z22"/>
  <c r="W22"/>
  <c r="T22"/>
  <c r="Q22"/>
  <c r="N22"/>
  <c r="K22"/>
  <c r="H22"/>
  <c r="AB21"/>
  <c r="AA21"/>
  <c r="Z21"/>
  <c r="W21"/>
  <c r="T21"/>
  <c r="Q21"/>
  <c r="N21"/>
  <c r="K21"/>
  <c r="H21"/>
  <c r="E21"/>
  <c r="AB20"/>
  <c r="AA20"/>
  <c r="Z20"/>
  <c r="W20"/>
  <c r="T20"/>
  <c r="Q20"/>
  <c r="N20"/>
  <c r="K20"/>
  <c r="H20"/>
  <c r="E20"/>
  <c r="AB19"/>
  <c r="AA19"/>
  <c r="Z19"/>
  <c r="W19"/>
  <c r="T19"/>
  <c r="Q19"/>
  <c r="N19"/>
  <c r="K19"/>
  <c r="H19"/>
  <c r="E19"/>
  <c r="AB18"/>
  <c r="AA18"/>
  <c r="Z18"/>
  <c r="W18"/>
  <c r="T18"/>
  <c r="Q18"/>
  <c r="N18"/>
  <c r="K18"/>
  <c r="H18"/>
  <c r="E18"/>
  <c r="Z17"/>
  <c r="V17"/>
  <c r="V25" s="1"/>
  <c r="T17"/>
  <c r="Q17"/>
  <c r="M17"/>
  <c r="M25" s="1"/>
  <c r="L17"/>
  <c r="L25" s="1"/>
  <c r="J17"/>
  <c r="I17"/>
  <c r="G17"/>
  <c r="F17"/>
  <c r="H17" s="1"/>
  <c r="E17"/>
  <c r="AB16"/>
  <c r="AA16"/>
  <c r="Z16"/>
  <c r="W16"/>
  <c r="T16"/>
  <c r="Q16"/>
  <c r="N16"/>
  <c r="K16"/>
  <c r="H16"/>
  <c r="AB15"/>
  <c r="AA15"/>
  <c r="Z15"/>
  <c r="W15"/>
  <c r="T15"/>
  <c r="Q15"/>
  <c r="N15"/>
  <c r="K15"/>
  <c r="H15"/>
  <c r="E15"/>
  <c r="AB14"/>
  <c r="AA14"/>
  <c r="Z14"/>
  <c r="W14"/>
  <c r="T14"/>
  <c r="Q14"/>
  <c r="N14"/>
  <c r="K14"/>
  <c r="H14"/>
  <c r="E14"/>
  <c r="AB13"/>
  <c r="AA13"/>
  <c r="Z13"/>
  <c r="W13"/>
  <c r="T13"/>
  <c r="Q13"/>
  <c r="N13"/>
  <c r="K13"/>
  <c r="H13"/>
  <c r="E13"/>
  <c r="AB12"/>
  <c r="AA12"/>
  <c r="Z12"/>
  <c r="W12"/>
  <c r="T12"/>
  <c r="Q12"/>
  <c r="N12"/>
  <c r="K12"/>
  <c r="H12"/>
  <c r="E12"/>
  <c r="AB11"/>
  <c r="AA11"/>
  <c r="Z11"/>
  <c r="W11"/>
  <c r="T11"/>
  <c r="Q11"/>
  <c r="N11"/>
  <c r="K11"/>
  <c r="H11"/>
  <c r="AB10"/>
  <c r="AA10"/>
  <c r="Z10"/>
  <c r="W10"/>
  <c r="T10"/>
  <c r="Q10"/>
  <c r="N10"/>
  <c r="K10"/>
  <c r="H10"/>
  <c r="E10"/>
  <c r="AB9"/>
  <c r="AA9"/>
  <c r="Z9"/>
  <c r="W9"/>
  <c r="T9"/>
  <c r="Q9"/>
  <c r="N9"/>
  <c r="K9"/>
  <c r="H9"/>
  <c r="E9"/>
  <c r="AB8"/>
  <c r="AA8"/>
  <c r="Z8"/>
  <c r="W8"/>
  <c r="T8"/>
  <c r="Q8"/>
  <c r="N8"/>
  <c r="K8"/>
  <c r="H8"/>
  <c r="E8"/>
  <c r="Y6"/>
  <c r="Y7" s="1"/>
  <c r="X6"/>
  <c r="V6"/>
  <c r="U6"/>
  <c r="S6"/>
  <c r="R6"/>
  <c r="P6"/>
  <c r="O6"/>
  <c r="M6"/>
  <c r="L6"/>
  <c r="J6"/>
  <c r="I6"/>
  <c r="G6"/>
  <c r="F6"/>
  <c r="D6"/>
  <c r="C6"/>
  <c r="AB5"/>
  <c r="AA5"/>
  <c r="Z5"/>
  <c r="W5"/>
  <c r="W6" s="1"/>
  <c r="T5"/>
  <c r="T6" s="1"/>
  <c r="Q5"/>
  <c r="Q6" s="1"/>
  <c r="N5"/>
  <c r="N6" s="1"/>
  <c r="K5"/>
  <c r="K6" s="1"/>
  <c r="H5"/>
  <c r="H6" s="1"/>
  <c r="E5"/>
  <c r="Z4"/>
  <c r="V4"/>
  <c r="U4"/>
  <c r="S4"/>
  <c r="R4"/>
  <c r="R7" s="1"/>
  <c r="P4"/>
  <c r="O4"/>
  <c r="M4"/>
  <c r="L4"/>
  <c r="J4"/>
  <c r="I4"/>
  <c r="G4"/>
  <c r="F4"/>
  <c r="D4"/>
  <c r="C4"/>
  <c r="AB3"/>
  <c r="AA3"/>
  <c r="Z3"/>
  <c r="W3"/>
  <c r="W4" s="1"/>
  <c r="T3"/>
  <c r="T4" s="1"/>
  <c r="Q3"/>
  <c r="Q4" s="1"/>
  <c r="N3"/>
  <c r="N4" s="1"/>
  <c r="K3"/>
  <c r="K4" s="1"/>
  <c r="H3"/>
  <c r="H4" s="1"/>
  <c r="E3"/>
  <c r="E22" l="1"/>
  <c r="AC22" s="1"/>
  <c r="C7"/>
  <c r="O7"/>
  <c r="F25"/>
  <c r="F35" s="1"/>
  <c r="S7"/>
  <c r="I25"/>
  <c r="E23"/>
  <c r="C25"/>
  <c r="C35" s="1"/>
  <c r="N32"/>
  <c r="Q7"/>
  <c r="F7"/>
  <c r="E43"/>
  <c r="AC43" s="1"/>
  <c r="AC37"/>
  <c r="AC38"/>
  <c r="AC40"/>
  <c r="V7"/>
  <c r="E25"/>
  <c r="Q25"/>
  <c r="AC16"/>
  <c r="J25"/>
  <c r="J35" s="1"/>
  <c r="J54" s="1"/>
  <c r="AC28"/>
  <c r="AA29"/>
  <c r="AC30"/>
  <c r="Q32"/>
  <c r="AC31"/>
  <c r="AA32"/>
  <c r="AA43"/>
  <c r="W46"/>
  <c r="F51"/>
  <c r="F52" s="1"/>
  <c r="L51"/>
  <c r="L52" s="1"/>
  <c r="R51"/>
  <c r="R52" s="1"/>
  <c r="AA50"/>
  <c r="I51"/>
  <c r="I52" s="1"/>
  <c r="U51"/>
  <c r="U52" s="1"/>
  <c r="U54" s="1"/>
  <c r="W7"/>
  <c r="G7"/>
  <c r="AB4"/>
  <c r="L7"/>
  <c r="AA4"/>
  <c r="J7"/>
  <c r="P7"/>
  <c r="U7"/>
  <c r="W17"/>
  <c r="W25" s="1"/>
  <c r="AC19"/>
  <c r="H29"/>
  <c r="T29"/>
  <c r="T35" s="1"/>
  <c r="Z32"/>
  <c r="AB34"/>
  <c r="K7"/>
  <c r="N50"/>
  <c r="AC12"/>
  <c r="R35"/>
  <c r="H43"/>
  <c r="AC44"/>
  <c r="AC49"/>
  <c r="AC5"/>
  <c r="AC9"/>
  <c r="AB17"/>
  <c r="AC26"/>
  <c r="Q29"/>
  <c r="K29"/>
  <c r="W29"/>
  <c r="K32"/>
  <c r="W32"/>
  <c r="V35"/>
  <c r="V54" s="1"/>
  <c r="AC33"/>
  <c r="P35"/>
  <c r="U35"/>
  <c r="AC36"/>
  <c r="AC39"/>
  <c r="H46"/>
  <c r="T46"/>
  <c r="N46"/>
  <c r="Z46"/>
  <c r="Z51" s="1"/>
  <c r="Z52" s="1"/>
  <c r="Z54" s="1"/>
  <c r="AB46"/>
  <c r="P51"/>
  <c r="P52" s="1"/>
  <c r="H50"/>
  <c r="T50"/>
  <c r="AB50"/>
  <c r="Z25"/>
  <c r="AC11"/>
  <c r="AC13"/>
  <c r="AC23"/>
  <c r="AC24"/>
  <c r="E6"/>
  <c r="Z6"/>
  <c r="Z7" s="1"/>
  <c r="K25"/>
  <c r="K17"/>
  <c r="AC18"/>
  <c r="AC3"/>
  <c r="E4"/>
  <c r="AC4" s="1"/>
  <c r="N7"/>
  <c r="D7"/>
  <c r="I7"/>
  <c r="AA7" s="1"/>
  <c r="M7"/>
  <c r="H25"/>
  <c r="T25"/>
  <c r="AC14"/>
  <c r="AC15"/>
  <c r="AC20"/>
  <c r="AC21"/>
  <c r="G25"/>
  <c r="G35" s="1"/>
  <c r="G54" s="1"/>
  <c r="N29"/>
  <c r="Z29"/>
  <c r="AB29"/>
  <c r="H32"/>
  <c r="T32"/>
  <c r="AB32"/>
  <c r="O35"/>
  <c r="S35"/>
  <c r="S54" s="1"/>
  <c r="AC41"/>
  <c r="AC42"/>
  <c r="E46"/>
  <c r="AC46" s="1"/>
  <c r="Q46"/>
  <c r="AC45"/>
  <c r="C51"/>
  <c r="C52" s="1"/>
  <c r="O51"/>
  <c r="O52" s="1"/>
  <c r="O54" s="1"/>
  <c r="AC47"/>
  <c r="Q50"/>
  <c r="K50"/>
  <c r="W50"/>
  <c r="W51" s="1"/>
  <c r="W52" s="1"/>
  <c r="J21" i="6"/>
  <c r="J6"/>
  <c r="J18"/>
  <c r="E34"/>
  <c r="I34"/>
  <c r="J9"/>
  <c r="B34"/>
  <c r="F34"/>
  <c r="J30"/>
  <c r="J14"/>
  <c r="D34"/>
  <c r="H34"/>
  <c r="J26"/>
  <c r="I35" i="5"/>
  <c r="M35"/>
  <c r="M54" s="1"/>
  <c r="H7"/>
  <c r="T7"/>
  <c r="L35"/>
  <c r="AA17"/>
  <c r="K46"/>
  <c r="AA46"/>
  <c r="AC48"/>
  <c r="AB6"/>
  <c r="AB23"/>
  <c r="E32"/>
  <c r="AA6"/>
  <c r="X7"/>
  <c r="AC8"/>
  <c r="N17"/>
  <c r="E29"/>
  <c r="AA34"/>
  <c r="D35"/>
  <c r="E50"/>
  <c r="D51"/>
  <c r="AB51" s="1"/>
  <c r="AC10"/>
  <c r="AC27"/>
  <c r="AB43"/>
  <c r="H34"/>
  <c r="AA25" l="1"/>
  <c r="N51"/>
  <c r="N52" s="1"/>
  <c r="AB25"/>
  <c r="F54"/>
  <c r="Q35"/>
  <c r="AA52"/>
  <c r="C54"/>
  <c r="C66" s="1"/>
  <c r="AA66" s="1"/>
  <c r="W35"/>
  <c r="W54" s="1"/>
  <c r="I54"/>
  <c r="H35"/>
  <c r="AC29"/>
  <c r="AA51"/>
  <c r="AB7"/>
  <c r="L54"/>
  <c r="H51"/>
  <c r="H52" s="1"/>
  <c r="R54"/>
  <c r="K51"/>
  <c r="K52" s="1"/>
  <c r="P54"/>
  <c r="T51"/>
  <c r="T52" s="1"/>
  <c r="T54" s="1"/>
  <c r="K35"/>
  <c r="AB35"/>
  <c r="AC32"/>
  <c r="AC50"/>
  <c r="AC17"/>
  <c r="E35"/>
  <c r="AC6"/>
  <c r="AA35"/>
  <c r="Q51"/>
  <c r="Q52" s="1"/>
  <c r="Q54" s="1"/>
  <c r="E7"/>
  <c r="AC7" s="1"/>
  <c r="J34" i="6"/>
  <c r="N25" i="5"/>
  <c r="D52"/>
  <c r="E51"/>
  <c r="AC34"/>
  <c r="H54" l="1"/>
  <c r="AA54"/>
  <c r="AB52"/>
  <c r="D54"/>
  <c r="K54"/>
  <c r="N35"/>
  <c r="AC25"/>
  <c r="AC51"/>
  <c r="E52"/>
  <c r="AB54" l="1"/>
  <c r="D66"/>
  <c r="AB66" s="1"/>
  <c r="AC35"/>
  <c r="N54"/>
  <c r="AC52"/>
  <c r="E54"/>
  <c r="I32" i="4"/>
  <c r="G32"/>
  <c r="E32"/>
  <c r="D32"/>
  <c r="C32"/>
  <c r="I31"/>
  <c r="G31"/>
  <c r="E31"/>
  <c r="D31"/>
  <c r="C31"/>
  <c r="I30"/>
  <c r="G30"/>
  <c r="E30"/>
  <c r="D30"/>
  <c r="C30"/>
  <c r="C27" i="1"/>
  <c r="C33"/>
  <c r="C34" s="1"/>
  <c r="C32"/>
  <c r="C19"/>
  <c r="C18"/>
  <c r="C16"/>
  <c r="C10"/>
  <c r="C12" s="1"/>
  <c r="AC54" i="5" l="1"/>
  <c r="E66"/>
  <c r="AC66" s="1"/>
  <c r="C20" i="1"/>
</calcChain>
</file>

<file path=xl/sharedStrings.xml><?xml version="1.0" encoding="utf-8"?>
<sst xmlns="http://schemas.openxmlformats.org/spreadsheetml/2006/main" count="313" uniqueCount="267">
  <si>
    <t>Vagyon adatok egyeztetése</t>
  </si>
  <si>
    <t>adatok ezer Ft-ban</t>
  </si>
  <si>
    <t>Ingatlanok bruttó értéke</t>
  </si>
  <si>
    <t>Üzemeltetésre átadott eszközök bruttó értéke</t>
  </si>
  <si>
    <t>Ingatlanok értékcsökkenése</t>
  </si>
  <si>
    <t>Üzemeltetésre átadott eszközök értékcsökkenése</t>
  </si>
  <si>
    <t>Ingatlanok nettó értéke</t>
  </si>
  <si>
    <t>Üzemeltetésre átadott eszközök nettó értéke</t>
  </si>
  <si>
    <t>Kataszter</t>
  </si>
  <si>
    <t>Ingatlan-vagyon összesítő</t>
  </si>
  <si>
    <t>Állomány összesen bruttó érték</t>
  </si>
  <si>
    <t xml:space="preserve">Város Összesen Mérleg </t>
  </si>
  <si>
    <t>Ingatlanok és kapcsolódó vagyoni értékű jogok nettó értéke</t>
  </si>
  <si>
    <t>Üzemeltetésre, kezelésre átadott eszközök nettó értéke</t>
  </si>
  <si>
    <t>Összesen mérleg alapján</t>
  </si>
  <si>
    <t>#</t>
  </si>
  <si>
    <t>Megnevezés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</si>
  <si>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</si>
  <si>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</si>
  <si>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</si>
  <si>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</si>
  <si>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</si>
  <si>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</si>
  <si>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</si>
  <si>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</si>
  <si>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</si>
  <si>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</si>
  <si>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</si>
  <si>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</si>
  <si>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</si>
  <si>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</si>
  <si>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</si>
  <si>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</si>
  <si>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</si>
  <si>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</si>
  <si>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</si>
  <si>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</si>
  <si>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</si>
  <si>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</si>
  <si>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</si>
  <si>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</si>
  <si>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</si>
  <si>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</si>
  <si>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Immateriális javak</t>
  </si>
  <si>
    <t>Ingatlanok és kapcsolódó vagyoni értékű jogok</t>
  </si>
  <si>
    <t>Tenyészállatok</t>
  </si>
  <si>
    <t>Terv szerinti értékcsökkenés nyitó állománya</t>
  </si>
  <si>
    <t>Terven felüli értékcsökkenés nyitó állománya</t>
  </si>
  <si>
    <t>Teljesen (0-ig) leírt eszközök bruttó értéke</t>
  </si>
  <si>
    <t>Korrekció</t>
  </si>
  <si>
    <t>2014. december 31-i állapot szerint</t>
  </si>
  <si>
    <t>15/A. űrlap 15. sor 4. oszlop</t>
  </si>
  <si>
    <t>15/A. űrlap 24. sor 4. oszlop</t>
  </si>
  <si>
    <t>15/A. űrlap 25. sor 4. oszlop</t>
  </si>
  <si>
    <t>Egyezetés alatt álló tételek</t>
  </si>
  <si>
    <t>Kataszteri kivezetés alatt álló tételek</t>
  </si>
  <si>
    <t>5.sor e. oszlop</t>
  </si>
  <si>
    <t>Vagyonkataszter,  Tárgyi eszközök alakulása (15/A. űrlap)</t>
  </si>
  <si>
    <t>15/A - Kimutatás az immateriális javak, tárgyi eszközök koncesszióba, vagyonkezelésbe adott eszközök állományának alakulásáról</t>
  </si>
  <si>
    <t>Gépek, berendezések, felszerelések, járművek</t>
  </si>
  <si>
    <t>Beruházások és felújítások</t>
  </si>
  <si>
    <t>Koncesszióba, vagyonkezelésbe adott eszközök</t>
  </si>
  <si>
    <t>Összesen (=3+4+5+6+7+8)</t>
  </si>
  <si>
    <t>Tárgyévi nyitó állomány (előző évi záró állomány)</t>
  </si>
  <si>
    <t>Immateriális javak beszerzése, nem aktivált beruházások</t>
  </si>
  <si>
    <t>Nem aktivált felújítások</t>
  </si>
  <si>
    <t>Beruházásokból, felújításokból aktivált érték</t>
  </si>
  <si>
    <t>Térítésmentes átvétel</t>
  </si>
  <si>
    <t>Alapításkori átvétel, vagyonkezelésbe vétel miatti átvétel, vagyonkezelői jog visszavétele</t>
  </si>
  <si>
    <t>Egyéb növekedés</t>
  </si>
  <si>
    <t>Összes növekedés  (=02+…+07)</t>
  </si>
  <si>
    <t>Értékesítés</t>
  </si>
  <si>
    <t>Hiány, selejtezés, megsemmisülés</t>
  </si>
  <si>
    <t>Térítésmentes átadás</t>
  </si>
  <si>
    <t>Költségvetési szerv, társulás alapításkori átadás, vagyonkezelésbe adás miatti átadás, vagyonkezelői jog visszaadása</t>
  </si>
  <si>
    <t>Egyéb csökkenés</t>
  </si>
  <si>
    <t>Összes csökkenés (=09+…+13)</t>
  </si>
  <si>
    <t>Bruttó érték összesen (=01+08-14)</t>
  </si>
  <si>
    <t>Terv szerinti értékcsökkenés növekedése</t>
  </si>
  <si>
    <t>Terv szerinti értékcsökkenés csökkenése</t>
  </si>
  <si>
    <t>Terv szerinti értékcsökkenés záró állománya  (=16+17-18)</t>
  </si>
  <si>
    <t>Terven felüli értékcsökkenés növekedés</t>
  </si>
  <si>
    <t>Terven felüli értékcsökkenés visszaírás, kivezetés</t>
  </si>
  <si>
    <t>Terven felüli értékcsökkenés záró állománya (=20+21-22)</t>
  </si>
  <si>
    <t>Értékcsökkenés összesen (=19+23)</t>
  </si>
  <si>
    <t>Eszközök nettó értéke (=15-24)</t>
  </si>
  <si>
    <t>Eszközök használtsági foka (=nettó érték/bruttó érték)</t>
  </si>
  <si>
    <t>Eszközök leírtsági foka(=értékcsökkenés6bruttó érték)</t>
  </si>
  <si>
    <t>Eszköz megújulási mértéke (=tárgyév során aktivált érték/eszközök bruttó értéke)</t>
  </si>
  <si>
    <t>Fk.szám</t>
  </si>
  <si>
    <t>Önkormányzat</t>
  </si>
  <si>
    <t>Polgármesteri Hivatal</t>
  </si>
  <si>
    <t>GAMESZ</t>
  </si>
  <si>
    <t>Óvoda</t>
  </si>
  <si>
    <t>Könyvtár</t>
  </si>
  <si>
    <t>Műv.Ház</t>
  </si>
  <si>
    <t>Bölcsőde</t>
  </si>
  <si>
    <t>Idősek Otthona</t>
  </si>
  <si>
    <t>Város összesen</t>
  </si>
  <si>
    <t xml:space="preserve">bruttó </t>
  </si>
  <si>
    <t>écs</t>
  </si>
  <si>
    <t>nettó</t>
  </si>
  <si>
    <t>Aktv.,Immat.Vagy.jog,Korl.fk.</t>
  </si>
  <si>
    <t>11112</t>
  </si>
  <si>
    <t>Összesen Aktv.Immat.</t>
  </si>
  <si>
    <t>"0"-ra,Aktv.,Immat.Vagy.jog,Korl.fk.</t>
  </si>
  <si>
    <t>111912</t>
  </si>
  <si>
    <t>Összesen"0"-ra,Aktv.Immat.</t>
  </si>
  <si>
    <t>Aktv.,Földterület,Fk.len, KNVT</t>
  </si>
  <si>
    <t>1211111</t>
  </si>
  <si>
    <t>Aktv.,Földterület,Korl.fk.</t>
  </si>
  <si>
    <t>121112</t>
  </si>
  <si>
    <t>Aktv.,Földterület,Üzleti</t>
  </si>
  <si>
    <t>121113</t>
  </si>
  <si>
    <t>Aktv.,Lakótelek,Korl.fk.</t>
  </si>
  <si>
    <t>1211212</t>
  </si>
  <si>
    <t>Aktv.,Lakótelek,Üzleti</t>
  </si>
  <si>
    <t>1211213</t>
  </si>
  <si>
    <t>Aktv.,Egyéb telek,Korl.fk.</t>
  </si>
  <si>
    <t>1211222</t>
  </si>
  <si>
    <t>Aktv.,Egyéb telek,Üzleti</t>
  </si>
  <si>
    <t>1211223</t>
  </si>
  <si>
    <t>Aktv.,Lakóépület,Üzleti</t>
  </si>
  <si>
    <t>1211313</t>
  </si>
  <si>
    <t>Aktv.,Egyéb épület,Fk.len</t>
  </si>
  <si>
    <t>12113311</t>
  </si>
  <si>
    <t>Aktv.,Egyéb épület,Korl.fk.</t>
  </si>
  <si>
    <t>1211332</t>
  </si>
  <si>
    <t>Aktv.,Egyéb épület,Üzleti</t>
  </si>
  <si>
    <t>1211333</t>
  </si>
  <si>
    <t>Aktv.,Ültetvény,Korl.fk.</t>
  </si>
  <si>
    <t>1211412</t>
  </si>
  <si>
    <t>Aktv.,Ültetvény,Üzleti</t>
  </si>
  <si>
    <t>1211413</t>
  </si>
  <si>
    <t>Aktv.,Erdő,Üzleti</t>
  </si>
  <si>
    <t>1211423</t>
  </si>
  <si>
    <t>Aktv.,Egyéb építmény,Fk.len, KNVT</t>
  </si>
  <si>
    <t>12114911</t>
  </si>
  <si>
    <t>Aktv.,Egyéb építmény,Korl.fk.</t>
  </si>
  <si>
    <t>1211492</t>
  </si>
  <si>
    <t>Aktv.,Egyéb építmény,Üzleti</t>
  </si>
  <si>
    <t>1211493</t>
  </si>
  <si>
    <t>Összesen Aktv.Ing.</t>
  </si>
  <si>
    <t>Üzem.,Egyéb telek,Korl.fk.</t>
  </si>
  <si>
    <t>1218222</t>
  </si>
  <si>
    <t>Üzem.,Egyéb épület,Korl.fk.</t>
  </si>
  <si>
    <t>1218332</t>
  </si>
  <si>
    <t>Üzem.,Egyéb építmény,Korl.fk.</t>
  </si>
  <si>
    <t>1218492</t>
  </si>
  <si>
    <t>Összesen Üzem.Ing.</t>
  </si>
  <si>
    <t>"0"-ra,Aktívált,Egyéb épület,Üzleti</t>
  </si>
  <si>
    <t>12192333</t>
  </si>
  <si>
    <t>"0"-ra,Aktv.Egyéb építmény,Fk.len, KNVT</t>
  </si>
  <si>
    <t>12194911</t>
  </si>
  <si>
    <t>Összesen "0"-ra Aktv.Ing.</t>
  </si>
  <si>
    <t>"0"-ra,Üzem.Egyéb építmény,Üzleti</t>
  </si>
  <si>
    <t>12198493</t>
  </si>
  <si>
    <t>Összesen "0"-ra Üzem.Ing.</t>
  </si>
  <si>
    <t>Aktv.,Informatikai,Korl.fk.</t>
  </si>
  <si>
    <t>131112</t>
  </si>
  <si>
    <t>Aktv.,Egyéb gép,Korl.fk.</t>
  </si>
  <si>
    <t>131122</t>
  </si>
  <si>
    <t>Aktv.,Egyéb gép,Üzleti</t>
  </si>
  <si>
    <t>131123</t>
  </si>
  <si>
    <t>Aktv.,Kulturális,Fk.len,KNVT</t>
  </si>
  <si>
    <t>1311311</t>
  </si>
  <si>
    <t>Aktv.,Kulturális,Korl.fk.</t>
  </si>
  <si>
    <t>131132</t>
  </si>
  <si>
    <t>Aktv.,Értékét n.cs.,Korl.fk.</t>
  </si>
  <si>
    <t>131152</t>
  </si>
  <si>
    <t>Aktv.,Járművek, Üzleti</t>
  </si>
  <si>
    <t>131163</t>
  </si>
  <si>
    <t>Összesen Aktv. Gép (nagyértékű)</t>
  </si>
  <si>
    <t>"0"-ra,Informatikai,kisértékű</t>
  </si>
  <si>
    <t>131114</t>
  </si>
  <si>
    <t>"0"-ra,Egyéb gép,kisértékű</t>
  </si>
  <si>
    <t>131124</t>
  </si>
  <si>
    <t>Összesen "0"-ra Gép (kisértékű)</t>
  </si>
  <si>
    <t>"0"-ra,Aktv.Informatikai,Korl.fk.</t>
  </si>
  <si>
    <t>1319112</t>
  </si>
  <si>
    <t>"0"-ra,Aktv.Egyéb gép,Üzleti</t>
  </si>
  <si>
    <t>1319123</t>
  </si>
  <si>
    <t>"0"-ra,Aktv.Járművek,Üzleti</t>
  </si>
  <si>
    <t>1319163</t>
  </si>
  <si>
    <t>Összesen "0"-ra Gép (nagyértékű)</t>
  </si>
  <si>
    <t>Összesen "0"-ra Gép,Járművek</t>
  </si>
  <si>
    <t>Forintszámlák, devizaszámlák</t>
  </si>
  <si>
    <t>Nemzeti vagyon és egyéb eszközök induláskori értéke és változásai</t>
  </si>
  <si>
    <t xml:space="preserve">	Készletek</t>
  </si>
  <si>
    <t xml:space="preserve">	Értékpapírok</t>
  </si>
  <si>
    <t xml:space="preserve">	NEMZETI VAGYONBA TARTOZÓ FORGÓESZKÖZÖK </t>
  </si>
  <si>
    <t xml:space="preserve">	Hosszú lejáratú betétek</t>
  </si>
  <si>
    <t xml:space="preserve">	Pénztárak, csekkek, betétkönyvek</t>
  </si>
  <si>
    <t xml:space="preserve">	Idegen pénzeszközök</t>
  </si>
  <si>
    <t xml:space="preserve">	PÉNZESZKÖZÖK</t>
  </si>
  <si>
    <t xml:space="preserve">	Költségvetési évben esedékes követelések </t>
  </si>
  <si>
    <t xml:space="preserve">	Költségvetési évet követően esedékes követelések</t>
  </si>
  <si>
    <t xml:space="preserve">	Követelés jellegű sajátos elszámolások</t>
  </si>
  <si>
    <t xml:space="preserve">	KÖVETELÉSEK</t>
  </si>
  <si>
    <t xml:space="preserve">	EGYÉB SAJÁTOS ESZKÖZOLDALI  ELSZÁMOLÁSOK</t>
  </si>
  <si>
    <t xml:space="preserve">	AKTÍV IDŐBELI  ELHATÁROLÁSOK</t>
  </si>
  <si>
    <t>ESZKÖZÖK ÖSSZESEN</t>
  </si>
  <si>
    <t xml:space="preserve">	Felhalmozott eredmény</t>
  </si>
  <si>
    <t xml:space="preserve">	Eszközök értékhelyesbítésének forrása</t>
  </si>
  <si>
    <t xml:space="preserve">	Mérleg szerinti eredmény</t>
  </si>
  <si>
    <t xml:space="preserve">	SAJÁT TŐKE</t>
  </si>
  <si>
    <t xml:space="preserve">	Költségvetési évben esedékes kötelezettségek</t>
  </si>
  <si>
    <t xml:space="preserve">	Költségvetési évet követően esedékes kötelezettségek</t>
  </si>
  <si>
    <t xml:space="preserve">	Kötelezettség jellegű sajátos elszámolások</t>
  </si>
  <si>
    <t xml:space="preserve">	KÖTELEZETTSÉGEK</t>
  </si>
  <si>
    <t xml:space="preserve">	EGYÉB SAJÁTOS FORRÁSOLDALI ELSZÁMOLÁSOK</t>
  </si>
  <si>
    <t xml:space="preserve">	KINCSTÁRI SZÁMLAVEZETÉSSEL KAPCSOLATOS ELSZÁMOLÁSOK</t>
  </si>
  <si>
    <t xml:space="preserve">	PASSZÍV IDŐBELI ELHATÁROLÁSOK</t>
  </si>
  <si>
    <t>FORRÁSOK ÖSSZESEN</t>
  </si>
  <si>
    <t xml:space="preserve">	Immateriális javak</t>
  </si>
  <si>
    <t xml:space="preserve">	Tárgyi eszközök</t>
  </si>
  <si>
    <t xml:space="preserve">	Koncesszióba, vagyonkezelésbe adott eszközök</t>
  </si>
  <si>
    <t xml:space="preserve">	NEMZETI VAGYONBA TARTOZÓ BEFEKTETETT ESZKÖZÖK </t>
  </si>
  <si>
    <t xml:space="preserve">	Befektetett pénzügyi eszközök</t>
  </si>
  <si>
    <t>Polg.Hiv.</t>
  </si>
  <si>
    <t>Bölcsöde</t>
  </si>
  <si>
    <t>Id.Otthon</t>
  </si>
  <si>
    <t>Összesen</t>
  </si>
  <si>
    <t>IMMATERIÁLIS JAVAK</t>
  </si>
  <si>
    <t>Ingatlanokés kapcsolódó vagyoni értékű jogok</t>
  </si>
  <si>
    <t>Gépek,berendezések,felszerelések, járművek</t>
  </si>
  <si>
    <t>Beruházások, felújítások</t>
  </si>
  <si>
    <t>TÁRGYI ESZKÖZÖK</t>
  </si>
  <si>
    <t>Tartós részesedések</t>
  </si>
  <si>
    <t>Takarékszövetkezet</t>
  </si>
  <si>
    <t>DMRV Zrt. (1db részvény)</t>
  </si>
  <si>
    <t>Közbiztonsági Alapítvány</t>
  </si>
  <si>
    <t>Medvemenhely Alapítvány</t>
  </si>
  <si>
    <t>Veresegyházi Városfejlesztő Kft.</t>
  </si>
  <si>
    <t>MISSZIÓ Health Kft.</t>
  </si>
  <si>
    <t>Veresegyház és Térsége fejlesztésért</t>
  </si>
  <si>
    <t>Gazdasági társaságok összesen:</t>
  </si>
  <si>
    <t>Közhasznú társaságok összesen:</t>
  </si>
  <si>
    <t>BEFEKTETETT PÉNZÜGYI ESZKÖZÖK</t>
  </si>
  <si>
    <t>NEMZETI VAGYONBA TARTOZÓ BEFEKTETETT ESZKÖZÖK</t>
  </si>
  <si>
    <t>Kimutatás a tartós részesedésekről</t>
  </si>
  <si>
    <t>2014.12.31. állapot szerint</t>
  </si>
  <si>
    <t>(mérleg 18.sor)</t>
  </si>
  <si>
    <t>Forint</t>
  </si>
  <si>
    <t>A gazdasági társaság neve:</t>
  </si>
  <si>
    <t>aránya</t>
  </si>
  <si>
    <t>Nyitó 2013.év</t>
  </si>
  <si>
    <t>állomány                változás 2014.évben</t>
  </si>
  <si>
    <t xml:space="preserve">Záró </t>
  </si>
  <si>
    <t>2011.</t>
  </si>
  <si>
    <t>DMRV ZRt</t>
  </si>
  <si>
    <t xml:space="preserve"> egy db részvény</t>
  </si>
  <si>
    <t>gazdasági társaságok összesen</t>
  </si>
  <si>
    <t>2000.év</t>
  </si>
  <si>
    <t>Közbiztonsági  Alapítvány</t>
  </si>
  <si>
    <t>2004.év</t>
  </si>
  <si>
    <t>2009.év</t>
  </si>
  <si>
    <t>Veresegyházi Városfejlesztő Kft</t>
  </si>
  <si>
    <t>törzstőke</t>
  </si>
  <si>
    <t>apport: HONDA gk</t>
  </si>
  <si>
    <t>2010.év</t>
  </si>
  <si>
    <t>MISSZIÓ HEALTH Kft</t>
  </si>
  <si>
    <t>2012.12.30.törzstőke kivonás</t>
  </si>
  <si>
    <t>2011.év</t>
  </si>
  <si>
    <t>Veresegyház és Térsége Fejlesztéséért KKHT</t>
  </si>
  <si>
    <t>közhasznú társaságok összesen</t>
  </si>
  <si>
    <t>egyéb tartós részesedések összesen</t>
  </si>
</sst>
</file>

<file path=xl/styles.xml><?xml version="1.0" encoding="utf-8"?>
<styleSheet xmlns="http://schemas.openxmlformats.org/spreadsheetml/2006/main">
  <numFmts count="3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#,##0_ ;[Red]\-#,##0\ "/>
  </numFmts>
  <fonts count="2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8"/>
      <name val="Arial"/>
      <family val="2"/>
      <charset val="238"/>
    </font>
    <font>
      <b/>
      <sz val="9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i/>
      <sz val="8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b/>
      <i/>
      <sz val="9"/>
      <name val="Arial Narrow"/>
      <family val="2"/>
      <charset val="238"/>
    </font>
    <font>
      <i/>
      <sz val="9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8"/>
      <name val="Courier New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2">
    <xf numFmtId="0" fontId="0" fillId="0" borderId="0"/>
    <xf numFmtId="0" fontId="1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</cellStyleXfs>
  <cellXfs count="241">
    <xf numFmtId="0" fontId="0" fillId="0" borderId="0" xfId="0"/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1" xfId="1" applyFont="1" applyBorder="1" applyAlignment="1">
      <alignment vertical="center"/>
    </xf>
    <xf numFmtId="0" fontId="1" fillId="0" borderId="2" xfId="1" applyBorder="1" applyAlignment="1">
      <alignment vertical="center"/>
    </xf>
    <xf numFmtId="3" fontId="1" fillId="0" borderId="3" xfId="1" applyNumberFormat="1" applyBorder="1" applyAlignment="1">
      <alignment vertical="center"/>
    </xf>
    <xf numFmtId="0" fontId="1" fillId="0" borderId="4" xfId="1" applyBorder="1" applyAlignment="1">
      <alignment vertical="center"/>
    </xf>
    <xf numFmtId="3" fontId="1" fillId="0" borderId="5" xfId="1" applyNumberFormat="1" applyBorder="1" applyAlignment="1">
      <alignment vertical="center"/>
    </xf>
    <xf numFmtId="0" fontId="2" fillId="0" borderId="7" xfId="1" applyFon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/>
    </xf>
    <xf numFmtId="0" fontId="1" fillId="0" borderId="9" xfId="1" applyBorder="1" applyAlignment="1">
      <alignment vertical="center"/>
    </xf>
    <xf numFmtId="0" fontId="0" fillId="0" borderId="10" xfId="1" applyFont="1" applyBorder="1" applyAlignment="1">
      <alignment vertical="center"/>
    </xf>
    <xf numFmtId="0" fontId="1" fillId="0" borderId="11" xfId="1" applyBorder="1" applyAlignment="1">
      <alignment vertical="center"/>
    </xf>
    <xf numFmtId="0" fontId="2" fillId="0" borderId="6" xfId="1" applyFont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2" xfId="1" applyBorder="1" applyAlignment="1">
      <alignment vertical="center"/>
    </xf>
    <xf numFmtId="0" fontId="1" fillId="0" borderId="13" xfId="1" applyBorder="1" applyAlignment="1">
      <alignment vertical="center"/>
    </xf>
    <xf numFmtId="3" fontId="1" fillId="0" borderId="14" xfId="1" applyNumberFormat="1" applyBorder="1" applyAlignment="1">
      <alignment vertical="center"/>
    </xf>
    <xf numFmtId="0" fontId="1" fillId="0" borderId="0" xfId="1" applyAlignment="1">
      <alignment horizontal="left" vertical="center"/>
    </xf>
    <xf numFmtId="0" fontId="1" fillId="0" borderId="14" xfId="1" applyBorder="1" applyAlignment="1">
      <alignment vertical="center"/>
    </xf>
    <xf numFmtId="0" fontId="2" fillId="0" borderId="12" xfId="1" applyFont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0" fontId="0" fillId="0" borderId="12" xfId="1" applyFont="1" applyBorder="1" applyAlignment="1">
      <alignment vertical="center"/>
    </xf>
    <xf numFmtId="3" fontId="1" fillId="0" borderId="0" xfId="1" applyNumberFormat="1" applyAlignment="1">
      <alignment vertical="center"/>
    </xf>
    <xf numFmtId="0" fontId="0" fillId="0" borderId="9" xfId="1" applyFont="1" applyBorder="1" applyAlignment="1">
      <alignment vertical="center"/>
    </xf>
    <xf numFmtId="0" fontId="2" fillId="0" borderId="18" xfId="1" applyFont="1" applyBorder="1" applyAlignment="1">
      <alignment vertical="center"/>
    </xf>
    <xf numFmtId="0" fontId="0" fillId="0" borderId="15" xfId="1" applyFont="1" applyBorder="1" applyAlignment="1">
      <alignment vertical="center"/>
    </xf>
    <xf numFmtId="0" fontId="1" fillId="0" borderId="1" xfId="1" applyBorder="1" applyAlignment="1">
      <alignment vertical="center"/>
    </xf>
    <xf numFmtId="164" fontId="1" fillId="0" borderId="14" xfId="1" applyNumberFormat="1" applyBorder="1" applyAlignment="1">
      <alignment vertical="center"/>
    </xf>
    <xf numFmtId="0" fontId="0" fillId="0" borderId="13" xfId="1" applyFont="1" applyBorder="1" applyAlignment="1">
      <alignment vertical="center"/>
    </xf>
    <xf numFmtId="0" fontId="1" fillId="0" borderId="15" xfId="1" applyBorder="1" applyAlignment="1">
      <alignment vertical="center"/>
    </xf>
    <xf numFmtId="0" fontId="0" fillId="0" borderId="16" xfId="1" applyFont="1" applyBorder="1" applyAlignment="1">
      <alignment vertical="center"/>
    </xf>
    <xf numFmtId="164" fontId="1" fillId="0" borderId="17" xfId="1" applyNumberFormat="1" applyBorder="1" applyAlignment="1">
      <alignment vertical="center"/>
    </xf>
    <xf numFmtId="0" fontId="7" fillId="0" borderId="0" xfId="2" applyFont="1" applyAlignment="1">
      <alignment vertical="center"/>
    </xf>
    <xf numFmtId="0" fontId="8" fillId="0" borderId="12" xfId="2" applyFont="1" applyBorder="1" applyAlignment="1">
      <alignment horizontal="center" vertical="center" wrapText="1"/>
    </xf>
    <xf numFmtId="0" fontId="8" fillId="0" borderId="13" xfId="2" applyFont="1" applyBorder="1" applyAlignment="1">
      <alignment horizontal="left" vertical="center" wrapText="1"/>
    </xf>
    <xf numFmtId="3" fontId="8" fillId="0" borderId="13" xfId="2" applyNumberFormat="1" applyFont="1" applyBorder="1" applyAlignment="1">
      <alignment horizontal="right" vertical="center" wrapText="1"/>
    </xf>
    <xf numFmtId="3" fontId="8" fillId="0" borderId="14" xfId="2" applyNumberFormat="1" applyFont="1" applyBorder="1" applyAlignment="1">
      <alignment horizontal="right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left" vertical="center" wrapText="1"/>
    </xf>
    <xf numFmtId="3" fontId="6" fillId="0" borderId="13" xfId="2" applyNumberFormat="1" applyFont="1" applyBorder="1" applyAlignment="1">
      <alignment horizontal="right" vertical="center" wrapText="1"/>
    </xf>
    <xf numFmtId="3" fontId="6" fillId="0" borderId="14" xfId="2" applyNumberFormat="1" applyFont="1" applyBorder="1" applyAlignment="1">
      <alignment horizontal="right" vertical="center" wrapText="1"/>
    </xf>
    <xf numFmtId="0" fontId="8" fillId="0" borderId="9" xfId="2" applyFont="1" applyBorder="1" applyAlignment="1">
      <alignment horizontal="center" vertical="center" wrapText="1"/>
    </xf>
    <xf numFmtId="0" fontId="8" fillId="0" borderId="10" xfId="2" applyFont="1" applyBorder="1" applyAlignment="1">
      <alignment horizontal="left" vertical="center" wrapText="1"/>
    </xf>
    <xf numFmtId="3" fontId="8" fillId="0" borderId="10" xfId="2" applyNumberFormat="1" applyFont="1" applyBorder="1" applyAlignment="1">
      <alignment horizontal="right" vertical="center" wrapText="1"/>
    </xf>
    <xf numFmtId="3" fontId="8" fillId="0" borderId="11" xfId="2" applyNumberFormat="1" applyFont="1" applyBorder="1" applyAlignment="1">
      <alignment horizontal="right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8" fillId="0" borderId="19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left" vertical="center" wrapText="1"/>
    </xf>
    <xf numFmtId="3" fontId="8" fillId="0" borderId="4" xfId="2" applyNumberFormat="1" applyFont="1" applyBorder="1" applyAlignment="1">
      <alignment horizontal="right" vertical="center" wrapText="1"/>
    </xf>
    <xf numFmtId="3" fontId="8" fillId="0" borderId="5" xfId="2" applyNumberFormat="1" applyFont="1" applyBorder="1" applyAlignment="1">
      <alignment horizontal="right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left" vertical="center" wrapText="1"/>
    </xf>
    <xf numFmtId="3" fontId="8" fillId="0" borderId="7" xfId="2" applyNumberFormat="1" applyFont="1" applyBorder="1" applyAlignment="1">
      <alignment horizontal="right" vertical="center" wrapText="1"/>
    </xf>
    <xf numFmtId="3" fontId="8" fillId="0" borderId="8" xfId="2" applyNumberFormat="1" applyFont="1" applyBorder="1" applyAlignment="1">
      <alignment horizontal="right" vertical="center" wrapText="1"/>
    </xf>
    <xf numFmtId="0" fontId="6" fillId="0" borderId="19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left" vertical="center" wrapText="1"/>
    </xf>
    <xf numFmtId="3" fontId="6" fillId="0" borderId="4" xfId="2" applyNumberFormat="1" applyFont="1" applyBorder="1" applyAlignment="1">
      <alignment horizontal="right" vertical="center" wrapText="1"/>
    </xf>
    <xf numFmtId="3" fontId="6" fillId="0" borderId="5" xfId="2" applyNumberFormat="1" applyFont="1" applyBorder="1" applyAlignment="1">
      <alignment horizontal="right" vertical="center" wrapText="1"/>
    </xf>
    <xf numFmtId="0" fontId="6" fillId="0" borderId="18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left" vertical="center" wrapText="1"/>
    </xf>
    <xf numFmtId="3" fontId="6" fillId="0" borderId="20" xfId="2" applyNumberFormat="1" applyFont="1" applyBorder="1" applyAlignment="1">
      <alignment horizontal="right" vertical="center" wrapText="1"/>
    </xf>
    <xf numFmtId="3" fontId="6" fillId="0" borderId="21" xfId="2" applyNumberFormat="1" applyFont="1" applyBorder="1" applyAlignment="1">
      <alignment horizontal="right" vertical="center" wrapText="1"/>
    </xf>
    <xf numFmtId="0" fontId="7" fillId="0" borderId="22" xfId="2" applyFont="1" applyBorder="1" applyAlignment="1">
      <alignment horizontal="center" vertical="center"/>
    </xf>
    <xf numFmtId="0" fontId="7" fillId="0" borderId="23" xfId="2" applyFont="1" applyBorder="1" applyAlignment="1">
      <alignment vertical="center"/>
    </xf>
    <xf numFmtId="9" fontId="7" fillId="0" borderId="23" xfId="2" applyNumberFormat="1" applyFont="1" applyBorder="1" applyAlignment="1">
      <alignment vertical="center"/>
    </xf>
    <xf numFmtId="9" fontId="7" fillId="0" borderId="24" xfId="2" applyNumberFormat="1" applyFont="1" applyBorder="1" applyAlignment="1">
      <alignment vertical="center"/>
    </xf>
    <xf numFmtId="0" fontId="7" fillId="0" borderId="18" xfId="2" applyFont="1" applyBorder="1" applyAlignment="1">
      <alignment horizontal="center" vertical="center"/>
    </xf>
    <xf numFmtId="0" fontId="7" fillId="0" borderId="20" xfId="2" applyFont="1" applyBorder="1" applyAlignment="1">
      <alignment vertical="center"/>
    </xf>
    <xf numFmtId="9" fontId="7" fillId="0" borderId="20" xfId="2" applyNumberFormat="1" applyFont="1" applyBorder="1" applyAlignment="1">
      <alignment vertical="center"/>
    </xf>
    <xf numFmtId="9" fontId="7" fillId="0" borderId="21" xfId="2" applyNumberFormat="1" applyFont="1" applyBorder="1" applyAlignment="1">
      <alignment vertical="center"/>
    </xf>
    <xf numFmtId="0" fontId="7" fillId="0" borderId="12" xfId="2" applyFont="1" applyBorder="1" applyAlignment="1">
      <alignment horizontal="center" vertical="center"/>
    </xf>
    <xf numFmtId="0" fontId="7" fillId="0" borderId="13" xfId="2" applyFont="1" applyBorder="1" applyAlignment="1">
      <alignment vertical="center"/>
    </xf>
    <xf numFmtId="9" fontId="7" fillId="0" borderId="13" xfId="2" applyNumberFormat="1" applyFont="1" applyBorder="1" applyAlignment="1">
      <alignment vertical="center"/>
    </xf>
    <xf numFmtId="9" fontId="7" fillId="0" borderId="14" xfId="2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0" borderId="7" xfId="0" applyNumberFormat="1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vertical="center"/>
    </xf>
    <xf numFmtId="49" fontId="10" fillId="0" borderId="26" xfId="0" applyNumberFormat="1" applyFont="1" applyBorder="1" applyAlignment="1">
      <alignment vertical="center"/>
    </xf>
    <xf numFmtId="164" fontId="10" fillId="0" borderId="26" xfId="0" applyNumberFormat="1" applyFont="1" applyBorder="1" applyAlignment="1">
      <alignment vertical="center"/>
    </xf>
    <xf numFmtId="164" fontId="10" fillId="0" borderId="26" xfId="0" applyNumberFormat="1" applyFont="1" applyBorder="1" applyAlignment="1">
      <alignment horizontal="center" vertical="center"/>
    </xf>
    <xf numFmtId="164" fontId="10" fillId="0" borderId="26" xfId="0" applyNumberFormat="1" applyFont="1" applyBorder="1" applyAlignment="1">
      <alignment horizontal="right" vertical="center"/>
    </xf>
    <xf numFmtId="164" fontId="10" fillId="0" borderId="7" xfId="0" applyNumberFormat="1" applyFont="1" applyBorder="1" applyAlignment="1">
      <alignment vertical="center"/>
    </xf>
    <xf numFmtId="164" fontId="10" fillId="0" borderId="8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6" xfId="0" applyFont="1" applyBorder="1" applyAlignment="1">
      <alignment vertical="center"/>
    </xf>
    <xf numFmtId="49" fontId="11" fillId="0" borderId="7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6" xfId="0" applyFont="1" applyBorder="1" applyAlignment="1">
      <alignment vertical="center"/>
    </xf>
    <xf numFmtId="49" fontId="12" fillId="0" borderId="7" xfId="0" applyNumberFormat="1" applyFont="1" applyBorder="1" applyAlignment="1">
      <alignment vertical="center"/>
    </xf>
    <xf numFmtId="164" fontId="12" fillId="0" borderId="7" xfId="0" applyNumberFormat="1" applyFont="1" applyBorder="1" applyAlignment="1">
      <alignment vertical="center"/>
    </xf>
    <xf numFmtId="164" fontId="12" fillId="0" borderId="7" xfId="0" applyNumberFormat="1" applyFont="1" applyBorder="1" applyAlignment="1">
      <alignment horizontal="right" vertical="center"/>
    </xf>
    <xf numFmtId="164" fontId="12" fillId="0" borderId="8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9" xfId="0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164" fontId="10" fillId="0" borderId="10" xfId="0" applyNumberFormat="1" applyFont="1" applyBorder="1" applyAlignment="1">
      <alignment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right" vertical="center"/>
    </xf>
    <xf numFmtId="164" fontId="10" fillId="0" borderId="2" xfId="0" applyNumberFormat="1" applyFont="1" applyBorder="1" applyAlignment="1">
      <alignment vertical="center"/>
    </xf>
    <xf numFmtId="164" fontId="10" fillId="0" borderId="3" xfId="0" applyNumberFormat="1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49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right" vertical="center"/>
    </xf>
    <xf numFmtId="164" fontId="10" fillId="0" borderId="14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164" fontId="10" fillId="0" borderId="4" xfId="0" applyNumberFormat="1" applyFont="1" applyBorder="1" applyAlignment="1">
      <alignment vertical="center"/>
    </xf>
    <xf numFmtId="164" fontId="10" fillId="0" borderId="4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right" vertical="center"/>
    </xf>
    <xf numFmtId="164" fontId="10" fillId="0" borderId="16" xfId="0" applyNumberFormat="1" applyFont="1" applyBorder="1" applyAlignment="1">
      <alignment vertical="center"/>
    </xf>
    <xf numFmtId="164" fontId="10" fillId="0" borderId="17" xfId="0" applyNumberFormat="1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49" fontId="12" fillId="0" borderId="20" xfId="0" applyNumberFormat="1" applyFont="1" applyBorder="1" applyAlignment="1">
      <alignment vertical="center"/>
    </xf>
    <xf numFmtId="164" fontId="12" fillId="0" borderId="20" xfId="0" applyNumberFormat="1" applyFont="1" applyBorder="1" applyAlignment="1">
      <alignment vertical="center"/>
    </xf>
    <xf numFmtId="49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49" fontId="10" fillId="0" borderId="2" xfId="0" applyNumberFormat="1" applyFont="1" applyBorder="1" applyAlignment="1">
      <alignment vertical="center"/>
    </xf>
    <xf numFmtId="164" fontId="10" fillId="0" borderId="2" xfId="0" applyNumberFormat="1" applyFont="1" applyBorder="1" applyAlignment="1">
      <alignment horizontal="right" vertical="center"/>
    </xf>
    <xf numFmtId="164" fontId="15" fillId="0" borderId="13" xfId="0" applyNumberFormat="1" applyFont="1" applyBorder="1" applyAlignment="1">
      <alignment vertical="center"/>
    </xf>
    <xf numFmtId="164" fontId="15" fillId="0" borderId="13" xfId="0" applyNumberFormat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164" fontId="15" fillId="0" borderId="14" xfId="0" applyNumberFormat="1" applyFont="1" applyBorder="1" applyAlignment="1">
      <alignment vertical="center"/>
    </xf>
    <xf numFmtId="164" fontId="15" fillId="0" borderId="4" xfId="0" applyNumberFormat="1" applyFont="1" applyBorder="1" applyAlignment="1">
      <alignment vertical="center"/>
    </xf>
    <xf numFmtId="164" fontId="15" fillId="0" borderId="4" xfId="0" applyNumberFormat="1" applyFont="1" applyBorder="1" applyAlignment="1">
      <alignment horizontal="right" vertical="center"/>
    </xf>
    <xf numFmtId="164" fontId="15" fillId="0" borderId="5" xfId="0" applyNumberFormat="1" applyFont="1" applyBorder="1" applyAlignment="1">
      <alignment vertical="center"/>
    </xf>
    <xf numFmtId="164" fontId="10" fillId="0" borderId="11" xfId="0" applyNumberFormat="1" applyFont="1" applyBorder="1" applyAlignment="1">
      <alignment vertical="center"/>
    </xf>
    <xf numFmtId="164" fontId="15" fillId="0" borderId="7" xfId="0" applyNumberFormat="1" applyFont="1" applyBorder="1" applyAlignment="1">
      <alignment vertical="center"/>
    </xf>
    <xf numFmtId="164" fontId="15" fillId="0" borderId="8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vertical="center"/>
    </xf>
    <xf numFmtId="0" fontId="13" fillId="0" borderId="12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164" fontId="15" fillId="0" borderId="0" xfId="0" applyNumberFormat="1" applyFont="1" applyBorder="1" applyAlignment="1">
      <alignment vertical="center"/>
    </xf>
    <xf numFmtId="0" fontId="14" fillId="0" borderId="19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vertical="center"/>
    </xf>
    <xf numFmtId="164" fontId="10" fillId="0" borderId="0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horizontal="left" vertical="center" wrapText="1"/>
    </xf>
    <xf numFmtId="49" fontId="15" fillId="0" borderId="0" xfId="0" applyNumberFormat="1" applyFont="1" applyBorder="1" applyAlignment="1">
      <alignment vertical="center"/>
    </xf>
    <xf numFmtId="164" fontId="15" fillId="0" borderId="0" xfId="0" applyNumberFormat="1" applyFont="1" applyBorder="1" applyAlignment="1">
      <alignment horizontal="right" vertical="center"/>
    </xf>
    <xf numFmtId="0" fontId="12" fillId="0" borderId="6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16" fillId="0" borderId="22" xfId="0" applyFont="1" applyBorder="1" applyAlignment="1">
      <alignment horizontal="left" vertical="center" wrapText="1"/>
    </xf>
    <xf numFmtId="49" fontId="17" fillId="0" borderId="23" xfId="0" applyNumberFormat="1" applyFont="1" applyBorder="1" applyAlignment="1">
      <alignment vertical="center"/>
    </xf>
    <xf numFmtId="164" fontId="17" fillId="0" borderId="23" xfId="0" applyNumberFormat="1" applyFont="1" applyBorder="1" applyAlignment="1">
      <alignment vertical="center"/>
    </xf>
    <xf numFmtId="164" fontId="17" fillId="0" borderId="23" xfId="0" applyNumberFormat="1" applyFont="1" applyBorder="1" applyAlignment="1">
      <alignment horizontal="right" vertical="center"/>
    </xf>
    <xf numFmtId="164" fontId="12" fillId="0" borderId="24" xfId="0" applyNumberFormat="1" applyFont="1" applyBorder="1" applyAlignment="1">
      <alignment vertical="center"/>
    </xf>
    <xf numFmtId="0" fontId="18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left" vertical="center" wrapText="1"/>
    </xf>
    <xf numFmtId="49" fontId="9" fillId="0" borderId="20" xfId="0" applyNumberFormat="1" applyFont="1" applyBorder="1" applyAlignment="1">
      <alignment vertical="center"/>
    </xf>
    <xf numFmtId="164" fontId="9" fillId="0" borderId="20" xfId="0" applyNumberFormat="1" applyFont="1" applyBorder="1" applyAlignment="1">
      <alignment vertical="center"/>
    </xf>
    <xf numFmtId="164" fontId="9" fillId="0" borderId="21" xfId="0" applyNumberFormat="1" applyFont="1" applyBorder="1" applyAlignment="1">
      <alignment vertical="center"/>
    </xf>
    <xf numFmtId="0" fontId="13" fillId="0" borderId="19" xfId="0" applyFont="1" applyBorder="1" applyAlignment="1">
      <alignment horizontal="left" vertical="center" wrapText="1"/>
    </xf>
    <xf numFmtId="164" fontId="10" fillId="0" borderId="5" xfId="0" applyNumberFormat="1" applyFont="1" applyBorder="1" applyAlignment="1">
      <alignment vertical="center"/>
    </xf>
    <xf numFmtId="0" fontId="19" fillId="0" borderId="6" xfId="0" applyFont="1" applyBorder="1" applyAlignment="1">
      <alignment horizontal="left" vertical="center" wrapText="1"/>
    </xf>
    <xf numFmtId="0" fontId="22" fillId="0" borderId="0" xfId="0" applyFont="1" applyAlignment="1">
      <alignment vertical="center"/>
    </xf>
    <xf numFmtId="164" fontId="9" fillId="0" borderId="7" xfId="0" applyNumberFormat="1" applyFont="1" applyBorder="1" applyAlignment="1">
      <alignment vertical="center"/>
    </xf>
    <xf numFmtId="164" fontId="9" fillId="0" borderId="8" xfId="0" applyNumberFormat="1" applyFont="1" applyBorder="1" applyAlignment="1">
      <alignment vertical="center"/>
    </xf>
    <xf numFmtId="0" fontId="21" fillId="0" borderId="6" xfId="0" applyFont="1" applyBorder="1" applyAlignment="1">
      <alignment horizontal="left" vertical="center" wrapText="1"/>
    </xf>
    <xf numFmtId="49" fontId="22" fillId="0" borderId="7" xfId="0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0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6" fillId="2" borderId="6" xfId="2" applyFont="1" applyFill="1" applyBorder="1" applyAlignment="1">
      <alignment horizontal="center" vertical="center" wrapText="1"/>
    </xf>
    <xf numFmtId="0" fontId="7" fillId="0" borderId="7" xfId="2" applyFont="1" applyBorder="1" applyAlignment="1">
      <alignment vertical="center"/>
    </xf>
    <xf numFmtId="0" fontId="7" fillId="0" borderId="8" xfId="2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center" vertical="center"/>
    </xf>
    <xf numFmtId="0" fontId="25" fillId="0" borderId="16" xfId="30" applyFont="1" applyBorder="1" applyAlignment="1">
      <alignment vertical="center"/>
    </xf>
    <xf numFmtId="0" fontId="25" fillId="0" borderId="28" xfId="30" applyFont="1" applyBorder="1" applyAlignment="1">
      <alignment horizontal="center" vertical="center"/>
    </xf>
    <xf numFmtId="0" fontId="6" fillId="0" borderId="29" xfId="30" applyFont="1" applyBorder="1" applyAlignment="1">
      <alignment horizontal="center" vertical="center"/>
    </xf>
    <xf numFmtId="0" fontId="6" fillId="0" borderId="30" xfId="30" applyFont="1" applyBorder="1" applyAlignment="1">
      <alignment horizontal="center" vertical="center"/>
    </xf>
    <xf numFmtId="9" fontId="25" fillId="0" borderId="16" xfId="31" applyFont="1" applyBorder="1" applyAlignment="1">
      <alignment horizontal="center" vertical="center"/>
    </xf>
    <xf numFmtId="0" fontId="25" fillId="0" borderId="16" xfId="30" applyFont="1" applyBorder="1" applyAlignment="1">
      <alignment horizontal="center" vertical="center"/>
    </xf>
    <xf numFmtId="0" fontId="25" fillId="0" borderId="16" xfId="30" applyFont="1" applyBorder="1" applyAlignment="1">
      <alignment horizontal="center" vertical="center" wrapText="1"/>
    </xf>
    <xf numFmtId="0" fontId="25" fillId="0" borderId="0" xfId="30" applyFont="1" applyAlignment="1">
      <alignment horizontal="center" vertical="center"/>
    </xf>
    <xf numFmtId="0" fontId="25" fillId="0" borderId="0" xfId="30" applyFont="1" applyAlignment="1">
      <alignment vertical="center"/>
    </xf>
    <xf numFmtId="0" fontId="25" fillId="0" borderId="7" xfId="30" applyFont="1" applyBorder="1" applyAlignment="1">
      <alignment vertical="center"/>
    </xf>
    <xf numFmtId="0" fontId="25" fillId="0" borderId="33" xfId="30" applyFont="1" applyBorder="1" applyAlignment="1">
      <alignment vertical="center"/>
    </xf>
    <xf numFmtId="0" fontId="25" fillId="0" borderId="34" xfId="30" applyFont="1" applyBorder="1" applyAlignment="1">
      <alignment vertical="center"/>
    </xf>
    <xf numFmtId="0" fontId="25" fillId="0" borderId="35" xfId="30" applyFont="1" applyBorder="1" applyAlignment="1">
      <alignment vertical="center"/>
    </xf>
    <xf numFmtId="9" fontId="25" fillId="0" borderId="7" xfId="31" applyFont="1" applyBorder="1" applyAlignment="1">
      <alignment vertical="center"/>
    </xf>
    <xf numFmtId="3" fontId="25" fillId="0" borderId="7" xfId="30" applyNumberFormat="1" applyFont="1" applyBorder="1" applyAlignment="1">
      <alignment vertical="center"/>
    </xf>
    <xf numFmtId="0" fontId="25" fillId="0" borderId="0" xfId="30" applyFont="1" applyBorder="1" applyAlignment="1">
      <alignment vertical="center"/>
    </xf>
    <xf numFmtId="3" fontId="25" fillId="0" borderId="0" xfId="30" applyNumberFormat="1" applyFont="1" applyAlignment="1">
      <alignment vertical="center"/>
    </xf>
    <xf numFmtId="0" fontId="24" fillId="0" borderId="0" xfId="30" applyFont="1" applyAlignment="1">
      <alignment horizontal="center" vertical="center"/>
    </xf>
    <xf numFmtId="0" fontId="24" fillId="0" borderId="0" xfId="30" applyFont="1" applyAlignment="1">
      <alignment vertical="center"/>
    </xf>
    <xf numFmtId="0" fontId="25" fillId="0" borderId="0" xfId="30" applyFont="1" applyAlignment="1">
      <alignment horizontal="center" vertical="center"/>
    </xf>
    <xf numFmtId="0" fontId="26" fillId="0" borderId="0" xfId="30" applyFont="1" applyAlignment="1">
      <alignment horizontal="center" vertical="center"/>
    </xf>
    <xf numFmtId="9" fontId="26" fillId="0" borderId="0" xfId="31" applyFont="1" applyAlignment="1">
      <alignment horizontal="center" vertical="center"/>
    </xf>
    <xf numFmtId="0" fontId="26" fillId="0" borderId="0" xfId="30" applyFont="1" applyAlignment="1">
      <alignment horizontal="center" vertical="center"/>
    </xf>
    <xf numFmtId="0" fontId="6" fillId="0" borderId="0" xfId="30" applyFont="1" applyAlignment="1">
      <alignment horizontal="center" vertical="center"/>
    </xf>
    <xf numFmtId="0" fontId="25" fillId="0" borderId="31" xfId="30" applyFont="1" applyBorder="1" applyAlignment="1">
      <alignment vertical="center"/>
    </xf>
    <xf numFmtId="0" fontId="25" fillId="0" borderId="31" xfId="30" applyFont="1" applyBorder="1" applyAlignment="1">
      <alignment horizontal="center" vertical="center"/>
    </xf>
    <xf numFmtId="0" fontId="25" fillId="0" borderId="0" xfId="30" applyFont="1" applyBorder="1" applyAlignment="1">
      <alignment horizontal="center" vertical="center"/>
    </xf>
    <xf numFmtId="0" fontId="25" fillId="0" borderId="32" xfId="30" applyFont="1" applyBorder="1" applyAlignment="1">
      <alignment horizontal="center" vertical="center"/>
    </xf>
    <xf numFmtId="9" fontId="25" fillId="0" borderId="26" xfId="31" applyFont="1" applyBorder="1" applyAlignment="1">
      <alignment horizontal="center" vertical="center"/>
    </xf>
    <xf numFmtId="0" fontId="25" fillId="0" borderId="26" xfId="30" applyFont="1" applyBorder="1" applyAlignment="1">
      <alignment horizontal="center" vertical="center"/>
    </xf>
    <xf numFmtId="0" fontId="25" fillId="0" borderId="32" xfId="30" applyFont="1" applyBorder="1" applyAlignment="1">
      <alignment vertical="center"/>
    </xf>
    <xf numFmtId="9" fontId="25" fillId="0" borderId="26" xfId="31" applyFont="1" applyBorder="1" applyAlignment="1">
      <alignment vertical="center"/>
    </xf>
    <xf numFmtId="3" fontId="25" fillId="0" borderId="26" xfId="30" applyNumberFormat="1" applyFont="1" applyBorder="1" applyAlignment="1">
      <alignment vertical="center"/>
    </xf>
    <xf numFmtId="3" fontId="27" fillId="0" borderId="26" xfId="30" applyNumberFormat="1" applyFont="1" applyBorder="1" applyAlignment="1">
      <alignment vertical="center"/>
    </xf>
    <xf numFmtId="3" fontId="27" fillId="0" borderId="32" xfId="30" applyNumberFormat="1" applyFont="1" applyBorder="1" applyAlignment="1">
      <alignment vertical="center"/>
    </xf>
    <xf numFmtId="0" fontId="6" fillId="0" borderId="31" xfId="30" applyFont="1" applyBorder="1" applyAlignment="1">
      <alignment vertical="center"/>
    </xf>
    <xf numFmtId="0" fontId="26" fillId="0" borderId="31" xfId="30" applyFont="1" applyBorder="1" applyAlignment="1">
      <alignment vertical="center"/>
    </xf>
    <xf numFmtId="0" fontId="26" fillId="0" borderId="0" xfId="30" applyFont="1" applyBorder="1" applyAlignment="1">
      <alignment vertical="center"/>
    </xf>
    <xf numFmtId="9" fontId="26" fillId="0" borderId="26" xfId="31" applyFont="1" applyBorder="1" applyAlignment="1">
      <alignment vertical="center"/>
    </xf>
    <xf numFmtId="3" fontId="26" fillId="0" borderId="26" xfId="30" applyNumberFormat="1" applyFont="1" applyBorder="1" applyAlignment="1">
      <alignment vertical="center"/>
    </xf>
    <xf numFmtId="0" fontId="25" fillId="0" borderId="36" xfId="30" applyFont="1" applyBorder="1" applyAlignment="1">
      <alignment vertical="center"/>
    </xf>
    <xf numFmtId="0" fontId="25" fillId="0" borderId="37" xfId="30" applyFont="1" applyBorder="1" applyAlignment="1">
      <alignment vertical="center"/>
    </xf>
    <xf numFmtId="9" fontId="25" fillId="0" borderId="10" xfId="31" applyFont="1" applyBorder="1" applyAlignment="1">
      <alignment vertical="center"/>
    </xf>
    <xf numFmtId="3" fontId="25" fillId="0" borderId="10" xfId="30" applyNumberFormat="1" applyFont="1" applyBorder="1" applyAlignment="1">
      <alignment vertical="center"/>
    </xf>
    <xf numFmtId="9" fontId="25" fillId="0" borderId="0" xfId="31" applyFont="1" applyBorder="1" applyAlignment="1">
      <alignment vertical="center"/>
    </xf>
    <xf numFmtId="3" fontId="25" fillId="0" borderId="0" xfId="30" applyNumberFormat="1" applyFont="1" applyBorder="1" applyAlignment="1">
      <alignment vertical="center"/>
    </xf>
    <xf numFmtId="9" fontId="25" fillId="0" borderId="0" xfId="31" applyFont="1" applyAlignment="1">
      <alignment vertical="center"/>
    </xf>
  </cellXfs>
  <cellStyles count="32">
    <cellStyle name="Ezres 2" xfId="3"/>
    <cellStyle name="Normál" xfId="0" builtinId="0"/>
    <cellStyle name="Normál 10" xfId="30"/>
    <cellStyle name="Normál 2" xfId="2"/>
    <cellStyle name="Normál 2 2" xfId="4"/>
    <cellStyle name="Normál 2 3" xfId="5"/>
    <cellStyle name="Normál 2 4" xfId="6"/>
    <cellStyle name="Normál 2 5" xfId="7"/>
    <cellStyle name="Normál 3" xfId="1"/>
    <cellStyle name="Normál 3 2" xfId="8"/>
    <cellStyle name="Normál 3 3" xfId="9"/>
    <cellStyle name="Normál 3 4" xfId="10"/>
    <cellStyle name="Normál 4" xfId="11"/>
    <cellStyle name="Normál 4 2" xfId="12"/>
    <cellStyle name="Normál 4 3" xfId="13"/>
    <cellStyle name="Normál 4 4" xfId="14"/>
    <cellStyle name="Normál 5" xfId="15"/>
    <cellStyle name="Normál 5 2" xfId="16"/>
    <cellStyle name="Normál 5 3" xfId="17"/>
    <cellStyle name="Normál 5 4" xfId="18"/>
    <cellStyle name="Normál 6" xfId="19"/>
    <cellStyle name="Normál 6 2" xfId="20"/>
    <cellStyle name="Normál 6 3" xfId="21"/>
    <cellStyle name="Normál 6 4" xfId="22"/>
    <cellStyle name="Normál 7" xfId="23"/>
    <cellStyle name="Normál 8" xfId="24"/>
    <cellStyle name="Normál 9" xfId="25"/>
    <cellStyle name="Pénznem 2" xfId="26"/>
    <cellStyle name="Pénznem 2 2" xfId="27"/>
    <cellStyle name="Pénznem 3" xfId="28"/>
    <cellStyle name="Pénznem 4" xfId="29"/>
    <cellStyle name="Százalék 2" xfId="3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workbookViewId="0">
      <selection activeCell="M11" sqref="M11"/>
    </sheetView>
  </sheetViews>
  <sheetFormatPr defaultColWidth="8.85546875" defaultRowHeight="15"/>
  <cols>
    <col min="1" max="1" width="24.85546875" style="1" customWidth="1"/>
    <col min="2" max="2" width="56.140625" style="1" customWidth="1"/>
    <col min="3" max="3" width="15.42578125" style="1" customWidth="1"/>
    <col min="4" max="4" width="8.85546875" style="1"/>
    <col min="5" max="5" width="9" style="1" bestFit="1" customWidth="1"/>
    <col min="6" max="16384" width="8.85546875" style="1"/>
  </cols>
  <sheetData>
    <row r="1" spans="1:3" ht="15.75">
      <c r="A1" s="182" t="s">
        <v>0</v>
      </c>
      <c r="B1" s="183"/>
      <c r="C1" s="183"/>
    </row>
    <row r="3" spans="1:3">
      <c r="A3" s="184" t="s">
        <v>57</v>
      </c>
      <c r="B3" s="185"/>
      <c r="C3" s="185"/>
    </row>
    <row r="4" spans="1:3">
      <c r="A4" s="184" t="s">
        <v>50</v>
      </c>
      <c r="B4" s="185"/>
      <c r="C4" s="185"/>
    </row>
    <row r="7" spans="1:3">
      <c r="C7" s="2" t="s">
        <v>1</v>
      </c>
    </row>
    <row r="8" spans="1:3" ht="22.5" customHeight="1">
      <c r="A8" s="3" t="s">
        <v>51</v>
      </c>
      <c r="B8" s="4" t="s">
        <v>2</v>
      </c>
      <c r="C8" s="5">
        <v>48535987</v>
      </c>
    </row>
    <row r="9" spans="1:3" ht="21.75" customHeight="1">
      <c r="A9" s="27" t="s">
        <v>51</v>
      </c>
      <c r="B9" s="6" t="s">
        <v>3</v>
      </c>
      <c r="C9" s="7">
        <v>2286893</v>
      </c>
    </row>
    <row r="10" spans="1:3" s="10" customFormat="1" ht="26.25" customHeight="1">
      <c r="A10" s="26" t="s">
        <v>51</v>
      </c>
      <c r="B10" s="8" t="s">
        <v>2</v>
      </c>
      <c r="C10" s="9">
        <f>SUM(C8:C9)</f>
        <v>50822880</v>
      </c>
    </row>
    <row r="11" spans="1:3">
      <c r="A11" s="11"/>
      <c r="B11" s="12" t="s">
        <v>49</v>
      </c>
      <c r="C11" s="13"/>
    </row>
    <row r="12" spans="1:3" s="10" customFormat="1" ht="26.25" customHeight="1">
      <c r="A12" s="14"/>
      <c r="B12" s="8" t="s">
        <v>2</v>
      </c>
      <c r="C12" s="9">
        <f>+C10+C11</f>
        <v>50822880</v>
      </c>
    </row>
    <row r="13" spans="1:3">
      <c r="A13" s="28"/>
      <c r="B13" s="15"/>
      <c r="C13" s="13"/>
    </row>
    <row r="14" spans="1:3" ht="21.75" customHeight="1">
      <c r="A14" s="25" t="s">
        <v>52</v>
      </c>
      <c r="B14" s="17" t="s">
        <v>4</v>
      </c>
      <c r="C14" s="18">
        <v>4083781</v>
      </c>
    </row>
    <row r="15" spans="1:3" ht="21.75" customHeight="1">
      <c r="A15" s="27" t="s">
        <v>52</v>
      </c>
      <c r="B15" s="6" t="s">
        <v>5</v>
      </c>
      <c r="C15" s="7">
        <v>497175</v>
      </c>
    </row>
    <row r="16" spans="1:3" ht="20.25" customHeight="1">
      <c r="A16" s="26" t="s">
        <v>52</v>
      </c>
      <c r="B16" s="8" t="s">
        <v>4</v>
      </c>
      <c r="C16" s="9">
        <f>SUM(C14:C15)</f>
        <v>4580956</v>
      </c>
    </row>
    <row r="17" spans="1:6">
      <c r="A17" s="28"/>
      <c r="B17" s="15"/>
      <c r="C17" s="13"/>
    </row>
    <row r="18" spans="1:6" ht="20.25" customHeight="1">
      <c r="A18" s="25" t="s">
        <v>53</v>
      </c>
      <c r="B18" s="17" t="s">
        <v>6</v>
      </c>
      <c r="C18" s="18">
        <f>SUM(C8-C14)</f>
        <v>44452206</v>
      </c>
    </row>
    <row r="19" spans="1:6" ht="20.25" customHeight="1">
      <c r="A19" s="27" t="s">
        <v>53</v>
      </c>
      <c r="B19" s="6" t="s">
        <v>7</v>
      </c>
      <c r="C19" s="18">
        <f>SUM(C9-C15)</f>
        <v>1789718</v>
      </c>
      <c r="E19" s="19"/>
    </row>
    <row r="20" spans="1:6" ht="20.25" customHeight="1">
      <c r="A20" s="26" t="s">
        <v>53</v>
      </c>
      <c r="B20" s="8" t="s">
        <v>6</v>
      </c>
      <c r="C20" s="9">
        <f>SUM(C18:C19)</f>
        <v>46241924</v>
      </c>
    </row>
    <row r="21" spans="1:6">
      <c r="A21" s="11"/>
      <c r="B21" s="15"/>
      <c r="C21" s="13"/>
    </row>
    <row r="22" spans="1:6">
      <c r="A22" s="16"/>
      <c r="B22" s="17"/>
      <c r="C22" s="20"/>
    </row>
    <row r="23" spans="1:6" ht="19.5" customHeight="1">
      <c r="A23" s="21" t="s">
        <v>8</v>
      </c>
      <c r="B23" s="17"/>
      <c r="C23" s="20"/>
    </row>
    <row r="24" spans="1:6" ht="19.5" customHeight="1">
      <c r="A24" s="23" t="s">
        <v>56</v>
      </c>
      <c r="B24" s="17" t="s">
        <v>9</v>
      </c>
      <c r="C24" s="29">
        <v>54502789</v>
      </c>
    </row>
    <row r="25" spans="1:6" ht="19.5" customHeight="1">
      <c r="A25" s="16"/>
      <c r="B25" s="30" t="s">
        <v>55</v>
      </c>
      <c r="C25" s="29">
        <v>-3685011</v>
      </c>
    </row>
    <row r="26" spans="1:6" ht="19.5" customHeight="1">
      <c r="A26" s="31"/>
      <c r="B26" s="32" t="s">
        <v>54</v>
      </c>
      <c r="C26" s="33">
        <v>5102</v>
      </c>
    </row>
    <row r="27" spans="1:6" ht="18" customHeight="1">
      <c r="A27" s="14"/>
      <c r="B27" s="8" t="s">
        <v>10</v>
      </c>
      <c r="C27" s="22">
        <f>SUM(C24:C26)</f>
        <v>50822880</v>
      </c>
      <c r="F27" s="24"/>
    </row>
    <row r="28" spans="1:6">
      <c r="A28" s="11"/>
      <c r="B28" s="15"/>
      <c r="C28" s="13"/>
      <c r="F28" s="24"/>
    </row>
    <row r="29" spans="1:6">
      <c r="A29" s="23"/>
      <c r="B29" s="17"/>
      <c r="C29" s="18"/>
    </row>
    <row r="30" spans="1:6">
      <c r="A30" s="21"/>
      <c r="B30" s="17"/>
      <c r="C30" s="20"/>
    </row>
    <row r="31" spans="1:6" ht="17.25" customHeight="1">
      <c r="A31" s="21" t="s">
        <v>11</v>
      </c>
      <c r="B31" s="17"/>
      <c r="C31" s="20"/>
    </row>
    <row r="32" spans="1:6" ht="17.25" customHeight="1">
      <c r="A32" s="25" t="s">
        <v>53</v>
      </c>
      <c r="B32" s="17" t="s">
        <v>12</v>
      </c>
      <c r="C32" s="18">
        <f>SUM(C8-C14)</f>
        <v>44452206</v>
      </c>
    </row>
    <row r="33" spans="1:3" ht="17.25" customHeight="1">
      <c r="A33" s="27" t="s">
        <v>53</v>
      </c>
      <c r="B33" s="6" t="s">
        <v>13</v>
      </c>
      <c r="C33" s="18">
        <f>SUM(C9-C15)</f>
        <v>1789718</v>
      </c>
    </row>
    <row r="34" spans="1:3" s="10" customFormat="1" ht="21" customHeight="1">
      <c r="A34" s="14" t="s">
        <v>14</v>
      </c>
      <c r="B34" s="8" t="s">
        <v>6</v>
      </c>
      <c r="C34" s="9">
        <f>SUM(C32:C33)</f>
        <v>46241924</v>
      </c>
    </row>
    <row r="37" spans="1:3">
      <c r="C37" s="24"/>
    </row>
  </sheetData>
  <mergeCells count="3">
    <mergeCell ref="A1:C1"/>
    <mergeCell ref="A3:C3"/>
    <mergeCell ref="A4:C4"/>
  </mergeCells>
  <printOptions horizontalCentered="1"/>
  <pageMargins left="0.43307086614173229" right="0.47244094488188981" top="0.74803149606299213" bottom="0.74803149606299213" header="0.31496062992125984" footer="0.31496062992125984"/>
  <pageSetup paperSize="9" scale="90" orientation="portrait" r:id="rId1"/>
  <headerFooter>
    <oddHeader>&amp;LVeresegyház Város Önkormányzat
MINDÖSSZESEN&amp;R35. sz.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pane ySplit="3" topLeftCell="A4" activePane="bottomLeft" state="frozen"/>
      <selection pane="bottomLeft" activeCell="E39" sqref="E39"/>
    </sheetView>
  </sheetViews>
  <sheetFormatPr defaultRowHeight="11.25"/>
  <cols>
    <col min="1" max="1" width="3.5703125" style="34" customWidth="1"/>
    <col min="2" max="2" width="62.85546875" style="34" customWidth="1"/>
    <col min="3" max="3" width="8.5703125" style="34" customWidth="1"/>
    <col min="4" max="4" width="10" style="34" customWidth="1"/>
    <col min="5" max="5" width="11.42578125" style="34" customWidth="1"/>
    <col min="6" max="6" width="11.28515625" style="34" customWidth="1"/>
    <col min="7" max="7" width="10" style="34" customWidth="1"/>
    <col min="8" max="8" width="13.7109375" style="34" customWidth="1"/>
    <col min="9" max="9" width="13" style="34" customWidth="1"/>
    <col min="10" max="256" width="9.140625" style="34"/>
    <col min="257" max="257" width="8.140625" style="34" customWidth="1"/>
    <col min="258" max="258" width="82" style="34" customWidth="1"/>
    <col min="259" max="265" width="19.140625" style="34" customWidth="1"/>
    <col min="266" max="512" width="9.140625" style="34"/>
    <col min="513" max="513" width="8.140625" style="34" customWidth="1"/>
    <col min="514" max="514" width="82" style="34" customWidth="1"/>
    <col min="515" max="521" width="19.140625" style="34" customWidth="1"/>
    <col min="522" max="768" width="9.140625" style="34"/>
    <col min="769" max="769" width="8.140625" style="34" customWidth="1"/>
    <col min="770" max="770" width="82" style="34" customWidth="1"/>
    <col min="771" max="777" width="19.140625" style="34" customWidth="1"/>
    <col min="778" max="1024" width="9.140625" style="34"/>
    <col min="1025" max="1025" width="8.140625" style="34" customWidth="1"/>
    <col min="1026" max="1026" width="82" style="34" customWidth="1"/>
    <col min="1027" max="1033" width="19.140625" style="34" customWidth="1"/>
    <col min="1034" max="1280" width="9.140625" style="34"/>
    <col min="1281" max="1281" width="8.140625" style="34" customWidth="1"/>
    <col min="1282" max="1282" width="82" style="34" customWidth="1"/>
    <col min="1283" max="1289" width="19.140625" style="34" customWidth="1"/>
    <col min="1290" max="1536" width="9.140625" style="34"/>
    <col min="1537" max="1537" width="8.140625" style="34" customWidth="1"/>
    <col min="1538" max="1538" width="82" style="34" customWidth="1"/>
    <col min="1539" max="1545" width="19.140625" style="34" customWidth="1"/>
    <col min="1546" max="1792" width="9.140625" style="34"/>
    <col min="1793" max="1793" width="8.140625" style="34" customWidth="1"/>
    <col min="1794" max="1794" width="82" style="34" customWidth="1"/>
    <col min="1795" max="1801" width="19.140625" style="34" customWidth="1"/>
    <col min="1802" max="2048" width="9.140625" style="34"/>
    <col min="2049" max="2049" width="8.140625" style="34" customWidth="1"/>
    <col min="2050" max="2050" width="82" style="34" customWidth="1"/>
    <col min="2051" max="2057" width="19.140625" style="34" customWidth="1"/>
    <col min="2058" max="2304" width="9.140625" style="34"/>
    <col min="2305" max="2305" width="8.140625" style="34" customWidth="1"/>
    <col min="2306" max="2306" width="82" style="34" customWidth="1"/>
    <col min="2307" max="2313" width="19.140625" style="34" customWidth="1"/>
    <col min="2314" max="2560" width="9.140625" style="34"/>
    <col min="2561" max="2561" width="8.140625" style="34" customWidth="1"/>
    <col min="2562" max="2562" width="82" style="34" customWidth="1"/>
    <col min="2563" max="2569" width="19.140625" style="34" customWidth="1"/>
    <col min="2570" max="2816" width="9.140625" style="34"/>
    <col min="2817" max="2817" width="8.140625" style="34" customWidth="1"/>
    <col min="2818" max="2818" width="82" style="34" customWidth="1"/>
    <col min="2819" max="2825" width="19.140625" style="34" customWidth="1"/>
    <col min="2826" max="3072" width="9.140625" style="34"/>
    <col min="3073" max="3073" width="8.140625" style="34" customWidth="1"/>
    <col min="3074" max="3074" width="82" style="34" customWidth="1"/>
    <col min="3075" max="3081" width="19.140625" style="34" customWidth="1"/>
    <col min="3082" max="3328" width="9.140625" style="34"/>
    <col min="3329" max="3329" width="8.140625" style="34" customWidth="1"/>
    <col min="3330" max="3330" width="82" style="34" customWidth="1"/>
    <col min="3331" max="3337" width="19.140625" style="34" customWidth="1"/>
    <col min="3338" max="3584" width="9.140625" style="34"/>
    <col min="3585" max="3585" width="8.140625" style="34" customWidth="1"/>
    <col min="3586" max="3586" width="82" style="34" customWidth="1"/>
    <col min="3587" max="3593" width="19.140625" style="34" customWidth="1"/>
    <col min="3594" max="3840" width="9.140625" style="34"/>
    <col min="3841" max="3841" width="8.140625" style="34" customWidth="1"/>
    <col min="3842" max="3842" width="82" style="34" customWidth="1"/>
    <col min="3843" max="3849" width="19.140625" style="34" customWidth="1"/>
    <col min="3850" max="4096" width="9.140625" style="34"/>
    <col min="4097" max="4097" width="8.140625" style="34" customWidth="1"/>
    <col min="4098" max="4098" width="82" style="34" customWidth="1"/>
    <col min="4099" max="4105" width="19.140625" style="34" customWidth="1"/>
    <col min="4106" max="4352" width="9.140625" style="34"/>
    <col min="4353" max="4353" width="8.140625" style="34" customWidth="1"/>
    <col min="4354" max="4354" width="82" style="34" customWidth="1"/>
    <col min="4355" max="4361" width="19.140625" style="34" customWidth="1"/>
    <col min="4362" max="4608" width="9.140625" style="34"/>
    <col min="4609" max="4609" width="8.140625" style="34" customWidth="1"/>
    <col min="4610" max="4610" width="82" style="34" customWidth="1"/>
    <col min="4611" max="4617" width="19.140625" style="34" customWidth="1"/>
    <col min="4618" max="4864" width="9.140625" style="34"/>
    <col min="4865" max="4865" width="8.140625" style="34" customWidth="1"/>
    <col min="4866" max="4866" width="82" style="34" customWidth="1"/>
    <col min="4867" max="4873" width="19.140625" style="34" customWidth="1"/>
    <col min="4874" max="5120" width="9.140625" style="34"/>
    <col min="5121" max="5121" width="8.140625" style="34" customWidth="1"/>
    <col min="5122" max="5122" width="82" style="34" customWidth="1"/>
    <col min="5123" max="5129" width="19.140625" style="34" customWidth="1"/>
    <col min="5130" max="5376" width="9.140625" style="34"/>
    <col min="5377" max="5377" width="8.140625" style="34" customWidth="1"/>
    <col min="5378" max="5378" width="82" style="34" customWidth="1"/>
    <col min="5379" max="5385" width="19.140625" style="34" customWidth="1"/>
    <col min="5386" max="5632" width="9.140625" style="34"/>
    <col min="5633" max="5633" width="8.140625" style="34" customWidth="1"/>
    <col min="5634" max="5634" width="82" style="34" customWidth="1"/>
    <col min="5635" max="5641" width="19.140625" style="34" customWidth="1"/>
    <col min="5642" max="5888" width="9.140625" style="34"/>
    <col min="5889" max="5889" width="8.140625" style="34" customWidth="1"/>
    <col min="5890" max="5890" width="82" style="34" customWidth="1"/>
    <col min="5891" max="5897" width="19.140625" style="34" customWidth="1"/>
    <col min="5898" max="6144" width="9.140625" style="34"/>
    <col min="6145" max="6145" width="8.140625" style="34" customWidth="1"/>
    <col min="6146" max="6146" width="82" style="34" customWidth="1"/>
    <col min="6147" max="6153" width="19.140625" style="34" customWidth="1"/>
    <col min="6154" max="6400" width="9.140625" style="34"/>
    <col min="6401" max="6401" width="8.140625" style="34" customWidth="1"/>
    <col min="6402" max="6402" width="82" style="34" customWidth="1"/>
    <col min="6403" max="6409" width="19.140625" style="34" customWidth="1"/>
    <col min="6410" max="6656" width="9.140625" style="34"/>
    <col min="6657" max="6657" width="8.140625" style="34" customWidth="1"/>
    <col min="6658" max="6658" width="82" style="34" customWidth="1"/>
    <col min="6659" max="6665" width="19.140625" style="34" customWidth="1"/>
    <col min="6666" max="6912" width="9.140625" style="34"/>
    <col min="6913" max="6913" width="8.140625" style="34" customWidth="1"/>
    <col min="6914" max="6914" width="82" style="34" customWidth="1"/>
    <col min="6915" max="6921" width="19.140625" style="34" customWidth="1"/>
    <col min="6922" max="7168" width="9.140625" style="34"/>
    <col min="7169" max="7169" width="8.140625" style="34" customWidth="1"/>
    <col min="7170" max="7170" width="82" style="34" customWidth="1"/>
    <col min="7171" max="7177" width="19.140625" style="34" customWidth="1"/>
    <col min="7178" max="7424" width="9.140625" style="34"/>
    <col min="7425" max="7425" width="8.140625" style="34" customWidth="1"/>
    <col min="7426" max="7426" width="82" style="34" customWidth="1"/>
    <col min="7427" max="7433" width="19.140625" style="34" customWidth="1"/>
    <col min="7434" max="7680" width="9.140625" style="34"/>
    <col min="7681" max="7681" width="8.140625" style="34" customWidth="1"/>
    <col min="7682" max="7682" width="82" style="34" customWidth="1"/>
    <col min="7683" max="7689" width="19.140625" style="34" customWidth="1"/>
    <col min="7690" max="7936" width="9.140625" style="34"/>
    <col min="7937" max="7937" width="8.140625" style="34" customWidth="1"/>
    <col min="7938" max="7938" width="82" style="34" customWidth="1"/>
    <col min="7939" max="7945" width="19.140625" style="34" customWidth="1"/>
    <col min="7946" max="8192" width="9.140625" style="34"/>
    <col min="8193" max="8193" width="8.140625" style="34" customWidth="1"/>
    <col min="8194" max="8194" width="82" style="34" customWidth="1"/>
    <col min="8195" max="8201" width="19.140625" style="34" customWidth="1"/>
    <col min="8202" max="8448" width="9.140625" style="34"/>
    <col min="8449" max="8449" width="8.140625" style="34" customWidth="1"/>
    <col min="8450" max="8450" width="82" style="34" customWidth="1"/>
    <col min="8451" max="8457" width="19.140625" style="34" customWidth="1"/>
    <col min="8458" max="8704" width="9.140625" style="34"/>
    <col min="8705" max="8705" width="8.140625" style="34" customWidth="1"/>
    <col min="8706" max="8706" width="82" style="34" customWidth="1"/>
    <col min="8707" max="8713" width="19.140625" style="34" customWidth="1"/>
    <col min="8714" max="8960" width="9.140625" style="34"/>
    <col min="8961" max="8961" width="8.140625" style="34" customWidth="1"/>
    <col min="8962" max="8962" width="82" style="34" customWidth="1"/>
    <col min="8963" max="8969" width="19.140625" style="34" customWidth="1"/>
    <col min="8970" max="9216" width="9.140625" style="34"/>
    <col min="9217" max="9217" width="8.140625" style="34" customWidth="1"/>
    <col min="9218" max="9218" width="82" style="34" customWidth="1"/>
    <col min="9219" max="9225" width="19.140625" style="34" customWidth="1"/>
    <col min="9226" max="9472" width="9.140625" style="34"/>
    <col min="9473" max="9473" width="8.140625" style="34" customWidth="1"/>
    <col min="9474" max="9474" width="82" style="34" customWidth="1"/>
    <col min="9475" max="9481" width="19.140625" style="34" customWidth="1"/>
    <col min="9482" max="9728" width="9.140625" style="34"/>
    <col min="9729" max="9729" width="8.140625" style="34" customWidth="1"/>
    <col min="9730" max="9730" width="82" style="34" customWidth="1"/>
    <col min="9731" max="9737" width="19.140625" style="34" customWidth="1"/>
    <col min="9738" max="9984" width="9.140625" style="34"/>
    <col min="9985" max="9985" width="8.140625" style="34" customWidth="1"/>
    <col min="9986" max="9986" width="82" style="34" customWidth="1"/>
    <col min="9987" max="9993" width="19.140625" style="34" customWidth="1"/>
    <col min="9994" max="10240" width="9.140625" style="34"/>
    <col min="10241" max="10241" width="8.140625" style="34" customWidth="1"/>
    <col min="10242" max="10242" width="82" style="34" customWidth="1"/>
    <col min="10243" max="10249" width="19.140625" style="34" customWidth="1"/>
    <col min="10250" max="10496" width="9.140625" style="34"/>
    <col min="10497" max="10497" width="8.140625" style="34" customWidth="1"/>
    <col min="10498" max="10498" width="82" style="34" customWidth="1"/>
    <col min="10499" max="10505" width="19.140625" style="34" customWidth="1"/>
    <col min="10506" max="10752" width="9.140625" style="34"/>
    <col min="10753" max="10753" width="8.140625" style="34" customWidth="1"/>
    <col min="10754" max="10754" width="82" style="34" customWidth="1"/>
    <col min="10755" max="10761" width="19.140625" style="34" customWidth="1"/>
    <col min="10762" max="11008" width="9.140625" style="34"/>
    <col min="11009" max="11009" width="8.140625" style="34" customWidth="1"/>
    <col min="11010" max="11010" width="82" style="34" customWidth="1"/>
    <col min="11011" max="11017" width="19.140625" style="34" customWidth="1"/>
    <col min="11018" max="11264" width="9.140625" style="34"/>
    <col min="11265" max="11265" width="8.140625" style="34" customWidth="1"/>
    <col min="11266" max="11266" width="82" style="34" customWidth="1"/>
    <col min="11267" max="11273" width="19.140625" style="34" customWidth="1"/>
    <col min="11274" max="11520" width="9.140625" style="34"/>
    <col min="11521" max="11521" width="8.140625" style="34" customWidth="1"/>
    <col min="11522" max="11522" width="82" style="34" customWidth="1"/>
    <col min="11523" max="11529" width="19.140625" style="34" customWidth="1"/>
    <col min="11530" max="11776" width="9.140625" style="34"/>
    <col min="11777" max="11777" width="8.140625" style="34" customWidth="1"/>
    <col min="11778" max="11778" width="82" style="34" customWidth="1"/>
    <col min="11779" max="11785" width="19.140625" style="34" customWidth="1"/>
    <col min="11786" max="12032" width="9.140625" style="34"/>
    <col min="12033" max="12033" width="8.140625" style="34" customWidth="1"/>
    <col min="12034" max="12034" width="82" style="34" customWidth="1"/>
    <col min="12035" max="12041" width="19.140625" style="34" customWidth="1"/>
    <col min="12042" max="12288" width="9.140625" style="34"/>
    <col min="12289" max="12289" width="8.140625" style="34" customWidth="1"/>
    <col min="12290" max="12290" width="82" style="34" customWidth="1"/>
    <col min="12291" max="12297" width="19.140625" style="34" customWidth="1"/>
    <col min="12298" max="12544" width="9.140625" style="34"/>
    <col min="12545" max="12545" width="8.140625" style="34" customWidth="1"/>
    <col min="12546" max="12546" width="82" style="34" customWidth="1"/>
    <col min="12547" max="12553" width="19.140625" style="34" customWidth="1"/>
    <col min="12554" max="12800" width="9.140625" style="34"/>
    <col min="12801" max="12801" width="8.140625" style="34" customWidth="1"/>
    <col min="12802" max="12802" width="82" style="34" customWidth="1"/>
    <col min="12803" max="12809" width="19.140625" style="34" customWidth="1"/>
    <col min="12810" max="13056" width="9.140625" style="34"/>
    <col min="13057" max="13057" width="8.140625" style="34" customWidth="1"/>
    <col min="13058" max="13058" width="82" style="34" customWidth="1"/>
    <col min="13059" max="13065" width="19.140625" style="34" customWidth="1"/>
    <col min="13066" max="13312" width="9.140625" style="34"/>
    <col min="13313" max="13313" width="8.140625" style="34" customWidth="1"/>
    <col min="13314" max="13314" width="82" style="34" customWidth="1"/>
    <col min="13315" max="13321" width="19.140625" style="34" customWidth="1"/>
    <col min="13322" max="13568" width="9.140625" style="34"/>
    <col min="13569" max="13569" width="8.140625" style="34" customWidth="1"/>
    <col min="13570" max="13570" width="82" style="34" customWidth="1"/>
    <col min="13571" max="13577" width="19.140625" style="34" customWidth="1"/>
    <col min="13578" max="13824" width="9.140625" style="34"/>
    <col min="13825" max="13825" width="8.140625" style="34" customWidth="1"/>
    <col min="13826" max="13826" width="82" style="34" customWidth="1"/>
    <col min="13827" max="13833" width="19.140625" style="34" customWidth="1"/>
    <col min="13834" max="14080" width="9.140625" style="34"/>
    <col min="14081" max="14081" width="8.140625" style="34" customWidth="1"/>
    <col min="14082" max="14082" width="82" style="34" customWidth="1"/>
    <col min="14083" max="14089" width="19.140625" style="34" customWidth="1"/>
    <col min="14090" max="14336" width="9.140625" style="34"/>
    <col min="14337" max="14337" width="8.140625" style="34" customWidth="1"/>
    <col min="14338" max="14338" width="82" style="34" customWidth="1"/>
    <col min="14339" max="14345" width="19.140625" style="34" customWidth="1"/>
    <col min="14346" max="14592" width="9.140625" style="34"/>
    <col min="14593" max="14593" width="8.140625" style="34" customWidth="1"/>
    <col min="14594" max="14594" width="82" style="34" customWidth="1"/>
    <col min="14595" max="14601" width="19.140625" style="34" customWidth="1"/>
    <col min="14602" max="14848" width="9.140625" style="34"/>
    <col min="14849" max="14849" width="8.140625" style="34" customWidth="1"/>
    <col min="14850" max="14850" width="82" style="34" customWidth="1"/>
    <col min="14851" max="14857" width="19.140625" style="34" customWidth="1"/>
    <col min="14858" max="15104" width="9.140625" style="34"/>
    <col min="15105" max="15105" width="8.140625" style="34" customWidth="1"/>
    <col min="15106" max="15106" width="82" style="34" customWidth="1"/>
    <col min="15107" max="15113" width="19.140625" style="34" customWidth="1"/>
    <col min="15114" max="15360" width="9.140625" style="34"/>
    <col min="15361" max="15361" width="8.140625" style="34" customWidth="1"/>
    <col min="15362" max="15362" width="82" style="34" customWidth="1"/>
    <col min="15363" max="15369" width="19.140625" style="34" customWidth="1"/>
    <col min="15370" max="15616" width="9.140625" style="34"/>
    <col min="15617" max="15617" width="8.140625" style="34" customWidth="1"/>
    <col min="15618" max="15618" width="82" style="34" customWidth="1"/>
    <col min="15619" max="15625" width="19.140625" style="34" customWidth="1"/>
    <col min="15626" max="15872" width="9.140625" style="34"/>
    <col min="15873" max="15873" width="8.140625" style="34" customWidth="1"/>
    <col min="15874" max="15874" width="82" style="34" customWidth="1"/>
    <col min="15875" max="15881" width="19.140625" style="34" customWidth="1"/>
    <col min="15882" max="16128" width="9.140625" style="34"/>
    <col min="16129" max="16129" width="8.140625" style="34" customWidth="1"/>
    <col min="16130" max="16130" width="82" style="34" customWidth="1"/>
    <col min="16131" max="16137" width="19.140625" style="34" customWidth="1"/>
    <col min="16138" max="16384" width="9.140625" style="34"/>
  </cols>
  <sheetData>
    <row r="1" spans="1:9" ht="13.5" customHeight="1">
      <c r="A1" s="186" t="s">
        <v>58</v>
      </c>
      <c r="B1" s="187"/>
      <c r="C1" s="187"/>
      <c r="D1" s="187"/>
      <c r="E1" s="187"/>
      <c r="F1" s="187"/>
      <c r="G1" s="187"/>
      <c r="H1" s="187"/>
      <c r="I1" s="188"/>
    </row>
    <row r="2" spans="1:9" ht="45">
      <c r="A2" s="47" t="s">
        <v>15</v>
      </c>
      <c r="B2" s="48" t="s">
        <v>16</v>
      </c>
      <c r="C2" s="48" t="s">
        <v>43</v>
      </c>
      <c r="D2" s="48" t="s">
        <v>44</v>
      </c>
      <c r="E2" s="48" t="s">
        <v>59</v>
      </c>
      <c r="F2" s="48" t="s">
        <v>45</v>
      </c>
      <c r="G2" s="48" t="s">
        <v>60</v>
      </c>
      <c r="H2" s="48" t="s">
        <v>61</v>
      </c>
      <c r="I2" s="49" t="s">
        <v>62</v>
      </c>
    </row>
    <row r="3" spans="1:9">
      <c r="A3" s="47">
        <v>1</v>
      </c>
      <c r="B3" s="48">
        <v>2</v>
      </c>
      <c r="C3" s="48">
        <v>3</v>
      </c>
      <c r="D3" s="48">
        <v>4</v>
      </c>
      <c r="E3" s="48">
        <v>5</v>
      </c>
      <c r="F3" s="48">
        <v>6</v>
      </c>
      <c r="G3" s="48">
        <v>7</v>
      </c>
      <c r="H3" s="48">
        <v>8</v>
      </c>
      <c r="I3" s="49">
        <v>9</v>
      </c>
    </row>
    <row r="4" spans="1:9">
      <c r="A4" s="43" t="s">
        <v>17</v>
      </c>
      <c r="B4" s="44" t="s">
        <v>63</v>
      </c>
      <c r="C4" s="45">
        <v>19153</v>
      </c>
      <c r="D4" s="45">
        <v>48110123</v>
      </c>
      <c r="E4" s="45">
        <v>747999</v>
      </c>
      <c r="F4" s="45">
        <v>0</v>
      </c>
      <c r="G4" s="45">
        <v>607791</v>
      </c>
      <c r="H4" s="45">
        <v>0</v>
      </c>
      <c r="I4" s="46">
        <v>49485066</v>
      </c>
    </row>
    <row r="5" spans="1:9">
      <c r="A5" s="39" t="s">
        <v>18</v>
      </c>
      <c r="B5" s="40" t="s">
        <v>64</v>
      </c>
      <c r="C5" s="41">
        <v>0</v>
      </c>
      <c r="D5" s="41">
        <v>0</v>
      </c>
      <c r="E5" s="41">
        <v>0</v>
      </c>
      <c r="F5" s="41">
        <v>0</v>
      </c>
      <c r="G5" s="41">
        <v>654323</v>
      </c>
      <c r="H5" s="41">
        <v>0</v>
      </c>
      <c r="I5" s="42">
        <v>654323</v>
      </c>
    </row>
    <row r="6" spans="1:9">
      <c r="A6" s="39" t="s">
        <v>19</v>
      </c>
      <c r="B6" s="40" t="s">
        <v>65</v>
      </c>
      <c r="C6" s="41">
        <v>0</v>
      </c>
      <c r="D6" s="41">
        <v>0</v>
      </c>
      <c r="E6" s="41">
        <v>0</v>
      </c>
      <c r="F6" s="41">
        <v>0</v>
      </c>
      <c r="G6" s="41">
        <v>45883</v>
      </c>
      <c r="H6" s="41">
        <v>0</v>
      </c>
      <c r="I6" s="42">
        <v>45883</v>
      </c>
    </row>
    <row r="7" spans="1:9">
      <c r="A7" s="39" t="s">
        <v>20</v>
      </c>
      <c r="B7" s="40" t="s">
        <v>66</v>
      </c>
      <c r="C7" s="41">
        <v>0</v>
      </c>
      <c r="D7" s="41">
        <v>1081747</v>
      </c>
      <c r="E7" s="41">
        <v>38153</v>
      </c>
      <c r="F7" s="41">
        <v>0</v>
      </c>
      <c r="G7" s="41">
        <v>0</v>
      </c>
      <c r="H7" s="41">
        <v>0</v>
      </c>
      <c r="I7" s="42">
        <v>1119900</v>
      </c>
    </row>
    <row r="8" spans="1:9">
      <c r="A8" s="39" t="s">
        <v>21</v>
      </c>
      <c r="B8" s="40" t="s">
        <v>67</v>
      </c>
      <c r="C8" s="41">
        <v>0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2">
        <v>0</v>
      </c>
    </row>
    <row r="9" spans="1:9" ht="22.5">
      <c r="A9" s="39" t="s">
        <v>22</v>
      </c>
      <c r="B9" s="40" t="s">
        <v>68</v>
      </c>
      <c r="C9" s="41">
        <v>0</v>
      </c>
      <c r="D9" s="41">
        <v>1030682</v>
      </c>
      <c r="E9" s="41">
        <v>0</v>
      </c>
      <c r="F9" s="41">
        <v>0</v>
      </c>
      <c r="G9" s="41">
        <v>0</v>
      </c>
      <c r="H9" s="41">
        <v>0</v>
      </c>
      <c r="I9" s="42">
        <v>1030682</v>
      </c>
    </row>
    <row r="10" spans="1:9">
      <c r="A10" s="39" t="s">
        <v>23</v>
      </c>
      <c r="B10" s="40" t="s">
        <v>69</v>
      </c>
      <c r="C10" s="41">
        <v>203</v>
      </c>
      <c r="D10" s="41">
        <v>8707850</v>
      </c>
      <c r="E10" s="41">
        <v>998</v>
      </c>
      <c r="F10" s="41">
        <v>0</v>
      </c>
      <c r="G10" s="41">
        <v>-109</v>
      </c>
      <c r="H10" s="41">
        <v>0</v>
      </c>
      <c r="I10" s="42">
        <v>8708942</v>
      </c>
    </row>
    <row r="11" spans="1:9">
      <c r="A11" s="35" t="s">
        <v>24</v>
      </c>
      <c r="B11" s="36" t="s">
        <v>70</v>
      </c>
      <c r="C11" s="37">
        <v>203</v>
      </c>
      <c r="D11" s="37">
        <v>10820279</v>
      </c>
      <c r="E11" s="37">
        <v>39151</v>
      </c>
      <c r="F11" s="37">
        <v>0</v>
      </c>
      <c r="G11" s="37">
        <v>700097</v>
      </c>
      <c r="H11" s="37">
        <v>0</v>
      </c>
      <c r="I11" s="38">
        <v>11559730</v>
      </c>
    </row>
    <row r="12" spans="1:9">
      <c r="A12" s="39" t="s">
        <v>25</v>
      </c>
      <c r="B12" s="40" t="s">
        <v>71</v>
      </c>
      <c r="C12" s="41">
        <v>0</v>
      </c>
      <c r="D12" s="41">
        <v>0</v>
      </c>
      <c r="E12" s="41">
        <v>0</v>
      </c>
      <c r="F12" s="41">
        <v>0</v>
      </c>
      <c r="G12" s="41">
        <v>0</v>
      </c>
      <c r="H12" s="41">
        <v>0</v>
      </c>
      <c r="I12" s="42">
        <v>0</v>
      </c>
    </row>
    <row r="13" spans="1:9">
      <c r="A13" s="39" t="s">
        <v>26</v>
      </c>
      <c r="B13" s="40" t="s">
        <v>72</v>
      </c>
      <c r="C13" s="41">
        <v>0</v>
      </c>
      <c r="D13" s="41">
        <v>0</v>
      </c>
      <c r="E13" s="41">
        <v>1354</v>
      </c>
      <c r="F13" s="41">
        <v>0</v>
      </c>
      <c r="G13" s="41">
        <v>0</v>
      </c>
      <c r="H13" s="41">
        <v>0</v>
      </c>
      <c r="I13" s="42">
        <v>1354</v>
      </c>
    </row>
    <row r="14" spans="1:9">
      <c r="A14" s="39" t="s">
        <v>27</v>
      </c>
      <c r="B14" s="40" t="s">
        <v>73</v>
      </c>
      <c r="C14" s="41">
        <v>0</v>
      </c>
      <c r="D14" s="41">
        <v>0</v>
      </c>
      <c r="E14" s="41">
        <v>0</v>
      </c>
      <c r="F14" s="41">
        <v>0</v>
      </c>
      <c r="G14" s="41">
        <v>0</v>
      </c>
      <c r="H14" s="41">
        <v>0</v>
      </c>
      <c r="I14" s="42">
        <v>0</v>
      </c>
    </row>
    <row r="15" spans="1:9" ht="22.5">
      <c r="A15" s="39" t="s">
        <v>28</v>
      </c>
      <c r="B15" s="40" t="s">
        <v>74</v>
      </c>
      <c r="C15" s="41">
        <v>0</v>
      </c>
      <c r="D15" s="41">
        <v>0</v>
      </c>
      <c r="E15" s="41">
        <v>0</v>
      </c>
      <c r="F15" s="41">
        <v>0</v>
      </c>
      <c r="G15" s="41">
        <v>0</v>
      </c>
      <c r="H15" s="41">
        <v>0</v>
      </c>
      <c r="I15" s="42">
        <v>0</v>
      </c>
    </row>
    <row r="16" spans="1:9">
      <c r="A16" s="39" t="s">
        <v>29</v>
      </c>
      <c r="B16" s="40" t="s">
        <v>75</v>
      </c>
      <c r="C16" s="41">
        <v>3543</v>
      </c>
      <c r="D16" s="41">
        <v>8107522</v>
      </c>
      <c r="E16" s="41">
        <v>21554</v>
      </c>
      <c r="F16" s="41">
        <v>0</v>
      </c>
      <c r="G16" s="41">
        <v>153232</v>
      </c>
      <c r="H16" s="41">
        <v>0</v>
      </c>
      <c r="I16" s="42">
        <v>8285851</v>
      </c>
    </row>
    <row r="17" spans="1:9">
      <c r="A17" s="50" t="s">
        <v>30</v>
      </c>
      <c r="B17" s="51" t="s">
        <v>76</v>
      </c>
      <c r="C17" s="52">
        <v>3543</v>
      </c>
      <c r="D17" s="52">
        <v>8107522</v>
      </c>
      <c r="E17" s="52">
        <v>22908</v>
      </c>
      <c r="F17" s="52">
        <v>0</v>
      </c>
      <c r="G17" s="52">
        <v>153232</v>
      </c>
      <c r="H17" s="52">
        <v>0</v>
      </c>
      <c r="I17" s="53">
        <v>8287205</v>
      </c>
    </row>
    <row r="18" spans="1:9">
      <c r="A18" s="54" t="s">
        <v>31</v>
      </c>
      <c r="B18" s="55" t="s">
        <v>77</v>
      </c>
      <c r="C18" s="56">
        <v>15813</v>
      </c>
      <c r="D18" s="56">
        <v>50822880</v>
      </c>
      <c r="E18" s="56">
        <v>764242</v>
      </c>
      <c r="F18" s="56">
        <v>0</v>
      </c>
      <c r="G18" s="56">
        <v>1154656</v>
      </c>
      <c r="H18" s="56">
        <v>0</v>
      </c>
      <c r="I18" s="57">
        <v>52757591</v>
      </c>
    </row>
    <row r="19" spans="1:9">
      <c r="A19" s="43" t="s">
        <v>32</v>
      </c>
      <c r="B19" s="44" t="s">
        <v>46</v>
      </c>
      <c r="C19" s="45">
        <v>14582</v>
      </c>
      <c r="D19" s="45">
        <v>3944769</v>
      </c>
      <c r="E19" s="45">
        <v>392120</v>
      </c>
      <c r="F19" s="45">
        <v>0</v>
      </c>
      <c r="G19" s="45">
        <v>0</v>
      </c>
      <c r="H19" s="45">
        <v>0</v>
      </c>
      <c r="I19" s="46">
        <v>4351471</v>
      </c>
    </row>
    <row r="20" spans="1:9">
      <c r="A20" s="39" t="s">
        <v>33</v>
      </c>
      <c r="B20" s="40" t="s">
        <v>78</v>
      </c>
      <c r="C20" s="41">
        <v>1637</v>
      </c>
      <c r="D20" s="41">
        <v>636187</v>
      </c>
      <c r="E20" s="41">
        <v>48909</v>
      </c>
      <c r="F20" s="41">
        <v>0</v>
      </c>
      <c r="G20" s="41">
        <v>0</v>
      </c>
      <c r="H20" s="41">
        <v>0</v>
      </c>
      <c r="I20" s="42">
        <v>686733</v>
      </c>
    </row>
    <row r="21" spans="1:9">
      <c r="A21" s="39" t="s">
        <v>34</v>
      </c>
      <c r="B21" s="40" t="s">
        <v>79</v>
      </c>
      <c r="C21" s="41">
        <v>1921</v>
      </c>
      <c r="D21" s="41">
        <v>0</v>
      </c>
      <c r="E21" s="41">
        <v>26643</v>
      </c>
      <c r="F21" s="41">
        <v>0</v>
      </c>
      <c r="G21" s="41">
        <v>0</v>
      </c>
      <c r="H21" s="41">
        <v>0</v>
      </c>
      <c r="I21" s="42">
        <v>28564</v>
      </c>
    </row>
    <row r="22" spans="1:9">
      <c r="A22" s="35" t="s">
        <v>35</v>
      </c>
      <c r="B22" s="36" t="s">
        <v>80</v>
      </c>
      <c r="C22" s="37">
        <v>14298</v>
      </c>
      <c r="D22" s="37">
        <v>4580956</v>
      </c>
      <c r="E22" s="37">
        <v>414386</v>
      </c>
      <c r="F22" s="37">
        <v>0</v>
      </c>
      <c r="G22" s="37">
        <v>0</v>
      </c>
      <c r="H22" s="37">
        <v>0</v>
      </c>
      <c r="I22" s="38">
        <v>5009640</v>
      </c>
    </row>
    <row r="23" spans="1:9">
      <c r="A23" s="35" t="s">
        <v>36</v>
      </c>
      <c r="B23" s="36" t="s">
        <v>47</v>
      </c>
      <c r="C23" s="37">
        <v>0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8">
        <v>0</v>
      </c>
    </row>
    <row r="24" spans="1:9">
      <c r="A24" s="39" t="s">
        <v>37</v>
      </c>
      <c r="B24" s="40" t="s">
        <v>81</v>
      </c>
      <c r="C24" s="41">
        <v>0</v>
      </c>
      <c r="D24" s="41">
        <v>0</v>
      </c>
      <c r="E24" s="41">
        <v>0</v>
      </c>
      <c r="F24" s="41">
        <v>0</v>
      </c>
      <c r="G24" s="41">
        <v>0</v>
      </c>
      <c r="H24" s="41">
        <v>0</v>
      </c>
      <c r="I24" s="42">
        <v>0</v>
      </c>
    </row>
    <row r="25" spans="1:9">
      <c r="A25" s="39" t="s">
        <v>38</v>
      </c>
      <c r="B25" s="40" t="s">
        <v>82</v>
      </c>
      <c r="C25" s="41">
        <v>0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42">
        <v>0</v>
      </c>
    </row>
    <row r="26" spans="1:9">
      <c r="A26" s="58" t="s">
        <v>39</v>
      </c>
      <c r="B26" s="59" t="s">
        <v>83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  <c r="H26" s="60">
        <v>0</v>
      </c>
      <c r="I26" s="61">
        <v>0</v>
      </c>
    </row>
    <row r="27" spans="1:9">
      <c r="A27" s="54" t="s">
        <v>40</v>
      </c>
      <c r="B27" s="55" t="s">
        <v>84</v>
      </c>
      <c r="C27" s="56">
        <v>14298</v>
      </c>
      <c r="D27" s="56">
        <v>4580956</v>
      </c>
      <c r="E27" s="56">
        <v>414386</v>
      </c>
      <c r="F27" s="56">
        <v>0</v>
      </c>
      <c r="G27" s="56">
        <v>0</v>
      </c>
      <c r="H27" s="56">
        <v>0</v>
      </c>
      <c r="I27" s="57">
        <v>5009640</v>
      </c>
    </row>
    <row r="28" spans="1:9">
      <c r="A28" s="54" t="s">
        <v>41</v>
      </c>
      <c r="B28" s="55" t="s">
        <v>85</v>
      </c>
      <c r="C28" s="56">
        <v>1515</v>
      </c>
      <c r="D28" s="56">
        <v>46241924</v>
      </c>
      <c r="E28" s="56">
        <v>349856</v>
      </c>
      <c r="F28" s="56">
        <v>0</v>
      </c>
      <c r="G28" s="56">
        <v>1154656</v>
      </c>
      <c r="H28" s="56">
        <v>0</v>
      </c>
      <c r="I28" s="57">
        <v>47747951</v>
      </c>
    </row>
    <row r="29" spans="1:9">
      <c r="A29" s="62" t="s">
        <v>42</v>
      </c>
      <c r="B29" s="63" t="s">
        <v>48</v>
      </c>
      <c r="C29" s="64">
        <v>10772</v>
      </c>
      <c r="D29" s="64">
        <v>43049</v>
      </c>
      <c r="E29" s="64">
        <v>104310</v>
      </c>
      <c r="F29" s="64">
        <v>0</v>
      </c>
      <c r="G29" s="64">
        <v>0</v>
      </c>
      <c r="H29" s="64">
        <v>0</v>
      </c>
      <c r="I29" s="65">
        <v>158131</v>
      </c>
    </row>
    <row r="30" spans="1:9">
      <c r="A30" s="66">
        <v>27</v>
      </c>
      <c r="B30" s="67" t="s">
        <v>86</v>
      </c>
      <c r="C30" s="68">
        <f>SUM(C28/C18)*100%</f>
        <v>9.5807247201669513E-2</v>
      </c>
      <c r="D30" s="68">
        <f t="shared" ref="D30:I30" si="0">SUM(D28/D18)*100%</f>
        <v>0.90986429734009566</v>
      </c>
      <c r="E30" s="68">
        <f t="shared" si="0"/>
        <v>0.45778169742045061</v>
      </c>
      <c r="F30" s="68">
        <v>0</v>
      </c>
      <c r="G30" s="68">
        <f t="shared" si="0"/>
        <v>1</v>
      </c>
      <c r="H30" s="68">
        <v>0</v>
      </c>
      <c r="I30" s="69">
        <f t="shared" si="0"/>
        <v>0.9050441859636843</v>
      </c>
    </row>
    <row r="31" spans="1:9">
      <c r="A31" s="74">
        <v>28</v>
      </c>
      <c r="B31" s="75" t="s">
        <v>87</v>
      </c>
      <c r="C31" s="76">
        <f>SUM(C27/C18)*100%</f>
        <v>0.90419275279833045</v>
      </c>
      <c r="D31" s="76">
        <f t="shared" ref="D31:I31" si="1">SUM(D27/D18)*100%</f>
        <v>9.0135702659904351E-2</v>
      </c>
      <c r="E31" s="76">
        <f t="shared" si="1"/>
        <v>0.54221830257954939</v>
      </c>
      <c r="F31" s="76">
        <v>0</v>
      </c>
      <c r="G31" s="76">
        <f t="shared" si="1"/>
        <v>0</v>
      </c>
      <c r="H31" s="76">
        <v>0</v>
      </c>
      <c r="I31" s="77">
        <f t="shared" si="1"/>
        <v>9.4955814036315644E-2</v>
      </c>
    </row>
    <row r="32" spans="1:9">
      <c r="A32" s="70">
        <v>29</v>
      </c>
      <c r="B32" s="71" t="s">
        <v>88</v>
      </c>
      <c r="C32" s="72">
        <f>SUM(C10/C18)*100%</f>
        <v>1.2837538733953076E-2</v>
      </c>
      <c r="D32" s="72">
        <f t="shared" ref="D32:I32" si="2">SUM(D10/D18)*100%</f>
        <v>0.17133720088275203</v>
      </c>
      <c r="E32" s="72">
        <f t="shared" si="2"/>
        <v>1.3058690833531786E-3</v>
      </c>
      <c r="F32" s="72">
        <v>0</v>
      </c>
      <c r="G32" s="72">
        <f t="shared" si="2"/>
        <v>-9.4400410165451873E-5</v>
      </c>
      <c r="H32" s="72">
        <v>0</v>
      </c>
      <c r="I32" s="73">
        <f t="shared" si="2"/>
        <v>0.16507467143448609</v>
      </c>
    </row>
  </sheetData>
  <mergeCells count="1">
    <mergeCell ref="A1:I1"/>
  </mergeCells>
  <printOptions horizontalCentered="1"/>
  <pageMargins left="0.15748031496062992" right="0.15748031496062992" top="0.98425196850393704" bottom="0.98425196850393704" header="0.51181102362204722" footer="0.51181102362204722"/>
  <pageSetup paperSize="9" orientation="landscape" horizontalDpi="300" verticalDpi="300" r:id="rId1"/>
  <headerFooter>
    <oddHeader>&amp;L&amp;8VERESEGYHÁZ VÁROS ÖNKORMÁNYZATA
MINDÖSSZESEN&amp;R&amp;8 35.1.sz. melléklet
adatok ezer Ft-ban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C79"/>
  <sheetViews>
    <sheetView workbookViewId="0">
      <pane xSplit="1" ySplit="2" topLeftCell="D3" activePane="bottomRight" state="frozen"/>
      <selection pane="topRight" activeCell="B1" sqref="B1"/>
      <selection pane="bottomLeft" activeCell="A3" sqref="A3"/>
      <selection pane="bottomRight" activeCell="H42" sqref="H42"/>
    </sheetView>
  </sheetViews>
  <sheetFormatPr defaultColWidth="26.140625" defaultRowHeight="12.75"/>
  <cols>
    <col min="1" max="1" width="25.85546875" style="88" customWidth="1"/>
    <col min="2" max="2" width="6.7109375" style="126" bestFit="1" customWidth="1"/>
    <col min="3" max="3" width="11.140625" style="127" bestFit="1" customWidth="1"/>
    <col min="4" max="4" width="10.42578125" style="127" bestFit="1" customWidth="1"/>
    <col min="5" max="5" width="11.140625" style="127" bestFit="1" customWidth="1"/>
    <col min="6" max="6" width="9.28515625" style="127" bestFit="1" customWidth="1"/>
    <col min="7" max="7" width="8.5703125" style="127" bestFit="1" customWidth="1"/>
    <col min="8" max="8" width="9.28515625" style="127" bestFit="1" customWidth="1"/>
    <col min="9" max="9" width="10.42578125" style="127" bestFit="1" customWidth="1"/>
    <col min="10" max="10" width="9.28515625" style="127" bestFit="1" customWidth="1"/>
    <col min="11" max="11" width="10.42578125" style="128" bestFit="1" customWidth="1"/>
    <col min="12" max="14" width="9.28515625" style="88" bestFit="1" customWidth="1"/>
    <col min="15" max="16" width="7.85546875" style="88" bestFit="1" customWidth="1"/>
    <col min="17" max="17" width="5.28515625" style="88" bestFit="1" customWidth="1"/>
    <col min="18" max="21" width="9.28515625" style="88" bestFit="1" customWidth="1"/>
    <col min="22" max="22" width="8.5703125" style="88" bestFit="1" customWidth="1"/>
    <col min="23" max="24" width="9.28515625" style="88" bestFit="1" customWidth="1"/>
    <col min="25" max="26" width="8.5703125" style="88" bestFit="1" customWidth="1"/>
    <col min="27" max="27" width="11.140625" style="88" bestFit="1" customWidth="1"/>
    <col min="28" max="28" width="10.42578125" style="88" bestFit="1" customWidth="1"/>
    <col min="29" max="29" width="11.140625" style="88" bestFit="1" customWidth="1"/>
    <col min="30" max="16384" width="26.140625" style="88"/>
  </cols>
  <sheetData>
    <row r="1" spans="1:29" s="78" customFormat="1" ht="13.5">
      <c r="A1" s="191" t="s">
        <v>16</v>
      </c>
      <c r="B1" s="192" t="s">
        <v>89</v>
      </c>
      <c r="C1" s="193" t="s">
        <v>90</v>
      </c>
      <c r="D1" s="193"/>
      <c r="E1" s="193"/>
      <c r="F1" s="193" t="s">
        <v>91</v>
      </c>
      <c r="G1" s="193"/>
      <c r="H1" s="193"/>
      <c r="I1" s="193" t="s">
        <v>92</v>
      </c>
      <c r="J1" s="193"/>
      <c r="K1" s="193"/>
      <c r="L1" s="189" t="s">
        <v>93</v>
      </c>
      <c r="M1" s="189"/>
      <c r="N1" s="189"/>
      <c r="O1" s="189" t="s">
        <v>94</v>
      </c>
      <c r="P1" s="189"/>
      <c r="Q1" s="189"/>
      <c r="R1" s="189" t="s">
        <v>95</v>
      </c>
      <c r="S1" s="189"/>
      <c r="T1" s="189"/>
      <c r="U1" s="189" t="s">
        <v>96</v>
      </c>
      <c r="V1" s="189"/>
      <c r="W1" s="189"/>
      <c r="X1" s="189" t="s">
        <v>97</v>
      </c>
      <c r="Y1" s="189"/>
      <c r="Z1" s="189"/>
      <c r="AA1" s="189" t="s">
        <v>98</v>
      </c>
      <c r="AB1" s="189"/>
      <c r="AC1" s="190"/>
    </row>
    <row r="2" spans="1:29" s="78" customFormat="1" ht="15" customHeight="1">
      <c r="A2" s="191"/>
      <c r="B2" s="192"/>
      <c r="C2" s="79" t="s">
        <v>99</v>
      </c>
      <c r="D2" s="79" t="s">
        <v>100</v>
      </c>
      <c r="E2" s="79" t="s">
        <v>101</v>
      </c>
      <c r="F2" s="79" t="s">
        <v>99</v>
      </c>
      <c r="G2" s="79" t="s">
        <v>100</v>
      </c>
      <c r="H2" s="79" t="s">
        <v>101</v>
      </c>
      <c r="I2" s="79" t="s">
        <v>99</v>
      </c>
      <c r="J2" s="79" t="s">
        <v>100</v>
      </c>
      <c r="K2" s="79" t="s">
        <v>101</v>
      </c>
      <c r="L2" s="79" t="s">
        <v>99</v>
      </c>
      <c r="M2" s="79" t="s">
        <v>100</v>
      </c>
      <c r="N2" s="79" t="s">
        <v>101</v>
      </c>
      <c r="O2" s="79" t="s">
        <v>99</v>
      </c>
      <c r="P2" s="79" t="s">
        <v>100</v>
      </c>
      <c r="Q2" s="79" t="s">
        <v>101</v>
      </c>
      <c r="R2" s="79" t="s">
        <v>99</v>
      </c>
      <c r="S2" s="79" t="s">
        <v>100</v>
      </c>
      <c r="T2" s="79" t="s">
        <v>101</v>
      </c>
      <c r="U2" s="79" t="s">
        <v>99</v>
      </c>
      <c r="V2" s="79" t="s">
        <v>100</v>
      </c>
      <c r="W2" s="79" t="s">
        <v>101</v>
      </c>
      <c r="X2" s="79" t="s">
        <v>99</v>
      </c>
      <c r="Y2" s="79" t="s">
        <v>100</v>
      </c>
      <c r="Z2" s="79" t="s">
        <v>101</v>
      </c>
      <c r="AA2" s="79" t="s">
        <v>99</v>
      </c>
      <c r="AB2" s="79" t="s">
        <v>100</v>
      </c>
      <c r="AC2" s="80" t="s">
        <v>101</v>
      </c>
    </row>
    <row r="3" spans="1:29">
      <c r="A3" s="81" t="s">
        <v>102</v>
      </c>
      <c r="B3" s="82" t="s">
        <v>103</v>
      </c>
      <c r="C3" s="83">
        <v>2814612</v>
      </c>
      <c r="D3" s="83">
        <v>2016480</v>
      </c>
      <c r="E3" s="83">
        <f t="shared" ref="E3" si="0">SUM(C3-D3)</f>
        <v>798132</v>
      </c>
      <c r="F3" s="83"/>
      <c r="G3" s="83"/>
      <c r="H3" s="84">
        <f t="shared" ref="H3" si="1">SUM(F3-G3)</f>
        <v>0</v>
      </c>
      <c r="I3" s="83"/>
      <c r="J3" s="83"/>
      <c r="K3" s="85">
        <f t="shared" ref="K3:K33" si="2">SUM(I3-J3)</f>
        <v>0</v>
      </c>
      <c r="L3" s="83"/>
      <c r="M3" s="83"/>
      <c r="N3" s="83">
        <f t="shared" ref="N3" si="3">SUM(L3-M3)</f>
        <v>0</v>
      </c>
      <c r="O3" s="83"/>
      <c r="P3" s="83"/>
      <c r="Q3" s="83">
        <f t="shared" ref="Q3" si="4">SUM(O3-P3)</f>
        <v>0</v>
      </c>
      <c r="R3" s="83"/>
      <c r="S3" s="83"/>
      <c r="T3" s="83">
        <f t="shared" ref="T3" si="5">SUM(R3-S3)</f>
        <v>0</v>
      </c>
      <c r="U3" s="83"/>
      <c r="V3" s="83"/>
      <c r="W3" s="83">
        <f t="shared" ref="W3" si="6">SUM(U3-V3)</f>
        <v>0</v>
      </c>
      <c r="X3" s="83"/>
      <c r="Y3" s="83"/>
      <c r="Z3" s="83">
        <f t="shared" ref="Z3" si="7">SUM(X3-Y3)</f>
        <v>0</v>
      </c>
      <c r="AA3" s="86">
        <f>SUM(C3,F3,I3,L3,O3,R3,U3,X3)</f>
        <v>2814612</v>
      </c>
      <c r="AB3" s="86">
        <f t="shared" ref="AB3:AC18" si="8">SUM(D3,G3,J3,M3,P3,S3,V3,Y3)</f>
        <v>2016480</v>
      </c>
      <c r="AC3" s="87">
        <f t="shared" si="8"/>
        <v>798132</v>
      </c>
    </row>
    <row r="4" spans="1:29" s="94" customFormat="1" ht="13.5">
      <c r="A4" s="89" t="s">
        <v>104</v>
      </c>
      <c r="B4" s="90"/>
      <c r="C4" s="91">
        <f>SUM(C3)</f>
        <v>2814612</v>
      </c>
      <c r="D4" s="91">
        <f t="shared" ref="D4:W4" si="9">SUM(D3)</f>
        <v>2016480</v>
      </c>
      <c r="E4" s="91">
        <f t="shared" si="9"/>
        <v>798132</v>
      </c>
      <c r="F4" s="91">
        <f t="shared" si="9"/>
        <v>0</v>
      </c>
      <c r="G4" s="91">
        <f t="shared" si="9"/>
        <v>0</v>
      </c>
      <c r="H4" s="91">
        <f t="shared" si="9"/>
        <v>0</v>
      </c>
      <c r="I4" s="91">
        <f t="shared" si="9"/>
        <v>0</v>
      </c>
      <c r="J4" s="91">
        <f t="shared" si="9"/>
        <v>0</v>
      </c>
      <c r="K4" s="92">
        <f t="shared" si="9"/>
        <v>0</v>
      </c>
      <c r="L4" s="91">
        <f t="shared" si="9"/>
        <v>0</v>
      </c>
      <c r="M4" s="91">
        <f t="shared" si="9"/>
        <v>0</v>
      </c>
      <c r="N4" s="91">
        <f t="shared" si="9"/>
        <v>0</v>
      </c>
      <c r="O4" s="91">
        <f t="shared" si="9"/>
        <v>0</v>
      </c>
      <c r="P4" s="91">
        <f t="shared" si="9"/>
        <v>0</v>
      </c>
      <c r="Q4" s="91">
        <f t="shared" si="9"/>
        <v>0</v>
      </c>
      <c r="R4" s="91">
        <f t="shared" si="9"/>
        <v>0</v>
      </c>
      <c r="S4" s="91">
        <f t="shared" si="9"/>
        <v>0</v>
      </c>
      <c r="T4" s="91">
        <f t="shared" si="9"/>
        <v>0</v>
      </c>
      <c r="U4" s="91">
        <f t="shared" si="9"/>
        <v>0</v>
      </c>
      <c r="V4" s="91">
        <f t="shared" si="9"/>
        <v>0</v>
      </c>
      <c r="W4" s="91">
        <f t="shared" si="9"/>
        <v>0</v>
      </c>
      <c r="X4" s="91">
        <v>2227000</v>
      </c>
      <c r="Y4" s="91">
        <v>1510000</v>
      </c>
      <c r="Z4" s="91">
        <f>SUM(X4-Y4)</f>
        <v>717000</v>
      </c>
      <c r="AA4" s="91">
        <f t="shared" ref="AA4:AC53" si="10">SUM(C4,F4,I4,L4,O4,R4,U4,X4)</f>
        <v>5041612</v>
      </c>
      <c r="AB4" s="91">
        <f t="shared" si="8"/>
        <v>3526480</v>
      </c>
      <c r="AC4" s="93">
        <f t="shared" si="8"/>
        <v>1515132</v>
      </c>
    </row>
    <row r="5" spans="1:29">
      <c r="A5" s="81" t="s">
        <v>105</v>
      </c>
      <c r="B5" s="82" t="s">
        <v>106</v>
      </c>
      <c r="C5" s="83">
        <v>10286589</v>
      </c>
      <c r="D5" s="83">
        <v>10286589</v>
      </c>
      <c r="E5" s="83">
        <f t="shared" ref="E5:E31" si="11">SUM(C5-D5)</f>
        <v>0</v>
      </c>
      <c r="F5" s="83"/>
      <c r="G5" s="83"/>
      <c r="H5" s="84">
        <f t="shared" ref="H5:H24" si="12">SUM(F5-G5)</f>
        <v>0</v>
      </c>
      <c r="I5" s="83"/>
      <c r="J5" s="83"/>
      <c r="K5" s="85">
        <f t="shared" si="2"/>
        <v>0</v>
      </c>
      <c r="L5" s="83"/>
      <c r="M5" s="83"/>
      <c r="N5" s="83">
        <f t="shared" ref="N5:N24" si="13">SUM(L5-M5)</f>
        <v>0</v>
      </c>
      <c r="O5" s="83"/>
      <c r="P5" s="83"/>
      <c r="Q5" s="83">
        <f t="shared" ref="Q5" si="14">SUM(O5-P5)</f>
        <v>0</v>
      </c>
      <c r="R5" s="83"/>
      <c r="S5" s="83"/>
      <c r="T5" s="83">
        <f t="shared" ref="T5:T24" si="15">SUM(R5-S5)</f>
        <v>0</v>
      </c>
      <c r="U5" s="83"/>
      <c r="V5" s="83"/>
      <c r="W5" s="83">
        <f t="shared" ref="W5:W24" si="16">SUM(U5-V5)</f>
        <v>0</v>
      </c>
      <c r="X5" s="83">
        <v>485000</v>
      </c>
      <c r="Y5" s="83">
        <v>485000</v>
      </c>
      <c r="Z5" s="83">
        <f t="shared" ref="Z5" si="17">SUM(X5-Y5)</f>
        <v>0</v>
      </c>
      <c r="AA5" s="86">
        <f t="shared" si="10"/>
        <v>10771589</v>
      </c>
      <c r="AB5" s="86">
        <f t="shared" si="8"/>
        <v>10771589</v>
      </c>
      <c r="AC5" s="87">
        <f t="shared" si="8"/>
        <v>0</v>
      </c>
    </row>
    <row r="6" spans="1:29" s="94" customFormat="1" ht="13.5">
      <c r="A6" s="89" t="s">
        <v>107</v>
      </c>
      <c r="B6" s="90"/>
      <c r="C6" s="91">
        <f>SUM(C5)</f>
        <v>10286589</v>
      </c>
      <c r="D6" s="91">
        <f t="shared" ref="D6:Y6" si="18">SUM(D5)</f>
        <v>10286589</v>
      </c>
      <c r="E6" s="91">
        <f t="shared" si="18"/>
        <v>0</v>
      </c>
      <c r="F6" s="91">
        <f t="shared" si="18"/>
        <v>0</v>
      </c>
      <c r="G6" s="91">
        <f t="shared" si="18"/>
        <v>0</v>
      </c>
      <c r="H6" s="91">
        <f t="shared" si="18"/>
        <v>0</v>
      </c>
      <c r="I6" s="91">
        <f t="shared" si="18"/>
        <v>0</v>
      </c>
      <c r="J6" s="91">
        <f t="shared" si="18"/>
        <v>0</v>
      </c>
      <c r="K6" s="92">
        <f t="shared" si="18"/>
        <v>0</v>
      </c>
      <c r="L6" s="91">
        <f t="shared" si="18"/>
        <v>0</v>
      </c>
      <c r="M6" s="91">
        <f t="shared" si="18"/>
        <v>0</v>
      </c>
      <c r="N6" s="91">
        <f t="shared" si="18"/>
        <v>0</v>
      </c>
      <c r="O6" s="91">
        <f t="shared" si="18"/>
        <v>0</v>
      </c>
      <c r="P6" s="91">
        <f t="shared" si="18"/>
        <v>0</v>
      </c>
      <c r="Q6" s="91">
        <f t="shared" si="18"/>
        <v>0</v>
      </c>
      <c r="R6" s="91">
        <f t="shared" si="18"/>
        <v>0</v>
      </c>
      <c r="S6" s="91">
        <f t="shared" si="18"/>
        <v>0</v>
      </c>
      <c r="T6" s="91">
        <f t="shared" si="18"/>
        <v>0</v>
      </c>
      <c r="U6" s="91">
        <f t="shared" si="18"/>
        <v>0</v>
      </c>
      <c r="V6" s="91">
        <f t="shared" si="18"/>
        <v>0</v>
      </c>
      <c r="W6" s="91">
        <f t="shared" si="18"/>
        <v>0</v>
      </c>
      <c r="X6" s="91">
        <f t="shared" si="18"/>
        <v>485000</v>
      </c>
      <c r="Y6" s="91">
        <f t="shared" si="18"/>
        <v>485000</v>
      </c>
      <c r="Z6" s="91">
        <f>SUM(X6-Y6)</f>
        <v>0</v>
      </c>
      <c r="AA6" s="91">
        <f t="shared" si="10"/>
        <v>10771589</v>
      </c>
      <c r="AB6" s="91">
        <f t="shared" si="8"/>
        <v>10771589</v>
      </c>
      <c r="AC6" s="93">
        <f t="shared" si="8"/>
        <v>0</v>
      </c>
    </row>
    <row r="7" spans="1:29" s="100" customFormat="1" ht="13.5">
      <c r="A7" s="95" t="s">
        <v>223</v>
      </c>
      <c r="B7" s="96"/>
      <c r="C7" s="97">
        <f>SUM(C6,C4)</f>
        <v>13101201</v>
      </c>
      <c r="D7" s="97">
        <f t="shared" ref="D7:Z7" si="19">SUM(D6,D4)</f>
        <v>12303069</v>
      </c>
      <c r="E7" s="97">
        <f t="shared" si="19"/>
        <v>798132</v>
      </c>
      <c r="F7" s="97">
        <f t="shared" si="19"/>
        <v>0</v>
      </c>
      <c r="G7" s="97">
        <f t="shared" si="19"/>
        <v>0</v>
      </c>
      <c r="H7" s="97">
        <f t="shared" si="19"/>
        <v>0</v>
      </c>
      <c r="I7" s="97">
        <f t="shared" si="19"/>
        <v>0</v>
      </c>
      <c r="J7" s="97">
        <f t="shared" si="19"/>
        <v>0</v>
      </c>
      <c r="K7" s="98">
        <f t="shared" si="19"/>
        <v>0</v>
      </c>
      <c r="L7" s="97">
        <f t="shared" si="19"/>
        <v>0</v>
      </c>
      <c r="M7" s="97">
        <f t="shared" si="19"/>
        <v>0</v>
      </c>
      <c r="N7" s="97">
        <f t="shared" si="19"/>
        <v>0</v>
      </c>
      <c r="O7" s="97">
        <f t="shared" si="19"/>
        <v>0</v>
      </c>
      <c r="P7" s="97">
        <f t="shared" si="19"/>
        <v>0</v>
      </c>
      <c r="Q7" s="97">
        <f t="shared" si="19"/>
        <v>0</v>
      </c>
      <c r="R7" s="97">
        <f t="shared" si="19"/>
        <v>0</v>
      </c>
      <c r="S7" s="97">
        <f t="shared" si="19"/>
        <v>0</v>
      </c>
      <c r="T7" s="97">
        <f t="shared" si="19"/>
        <v>0</v>
      </c>
      <c r="U7" s="97">
        <f t="shared" si="19"/>
        <v>0</v>
      </c>
      <c r="V7" s="97">
        <f t="shared" si="19"/>
        <v>0</v>
      </c>
      <c r="W7" s="97">
        <f t="shared" si="19"/>
        <v>0</v>
      </c>
      <c r="X7" s="97">
        <f t="shared" si="19"/>
        <v>2712000</v>
      </c>
      <c r="Y7" s="97">
        <f t="shared" si="19"/>
        <v>1995000</v>
      </c>
      <c r="Z7" s="97">
        <f t="shared" si="19"/>
        <v>717000</v>
      </c>
      <c r="AA7" s="97">
        <f t="shared" si="10"/>
        <v>15813201</v>
      </c>
      <c r="AB7" s="97">
        <f t="shared" si="8"/>
        <v>14298069</v>
      </c>
      <c r="AC7" s="99">
        <f t="shared" si="8"/>
        <v>1515132</v>
      </c>
    </row>
    <row r="8" spans="1:29">
      <c r="A8" s="101" t="s">
        <v>108</v>
      </c>
      <c r="B8" s="102" t="s">
        <v>109</v>
      </c>
      <c r="C8" s="103">
        <v>11085803777</v>
      </c>
      <c r="D8" s="103"/>
      <c r="E8" s="103">
        <f t="shared" si="11"/>
        <v>11085803777</v>
      </c>
      <c r="F8" s="103"/>
      <c r="G8" s="103"/>
      <c r="H8" s="104">
        <f t="shared" si="12"/>
        <v>0</v>
      </c>
      <c r="I8" s="103">
        <v>101423000</v>
      </c>
      <c r="J8" s="103"/>
      <c r="K8" s="105">
        <f t="shared" si="2"/>
        <v>101423000</v>
      </c>
      <c r="L8" s="103">
        <v>52130401</v>
      </c>
      <c r="M8" s="103">
        <v>6235687</v>
      </c>
      <c r="N8" s="103">
        <f t="shared" si="13"/>
        <v>45894714</v>
      </c>
      <c r="O8" s="103"/>
      <c r="P8" s="103"/>
      <c r="Q8" s="103">
        <f t="shared" ref="Q8:Q24" si="20">SUM(O8-P8)</f>
        <v>0</v>
      </c>
      <c r="R8" s="103"/>
      <c r="S8" s="103"/>
      <c r="T8" s="103">
        <f t="shared" si="15"/>
        <v>0</v>
      </c>
      <c r="U8" s="103"/>
      <c r="V8" s="103"/>
      <c r="W8" s="103">
        <f t="shared" si="16"/>
        <v>0</v>
      </c>
      <c r="X8" s="103"/>
      <c r="Y8" s="103"/>
      <c r="Z8" s="103">
        <f t="shared" ref="Z8:Z24" si="21">SUM(X8-Y8)</f>
        <v>0</v>
      </c>
      <c r="AA8" s="106">
        <f t="shared" si="10"/>
        <v>11239357178</v>
      </c>
      <c r="AB8" s="106">
        <f t="shared" si="8"/>
        <v>6235687</v>
      </c>
      <c r="AC8" s="107">
        <f t="shared" si="8"/>
        <v>11233121491</v>
      </c>
    </row>
    <row r="9" spans="1:29">
      <c r="A9" s="108" t="s">
        <v>110</v>
      </c>
      <c r="B9" s="109" t="s">
        <v>111</v>
      </c>
      <c r="C9" s="110">
        <v>8110800</v>
      </c>
      <c r="D9" s="110"/>
      <c r="E9" s="110">
        <f t="shared" si="11"/>
        <v>8110800</v>
      </c>
      <c r="F9" s="110"/>
      <c r="G9" s="110"/>
      <c r="H9" s="111">
        <f t="shared" si="12"/>
        <v>0</v>
      </c>
      <c r="I9" s="110">
        <v>724000</v>
      </c>
      <c r="J9" s="110"/>
      <c r="K9" s="112">
        <f t="shared" si="2"/>
        <v>724000</v>
      </c>
      <c r="L9" s="110"/>
      <c r="M9" s="110"/>
      <c r="N9" s="110">
        <f t="shared" si="13"/>
        <v>0</v>
      </c>
      <c r="O9" s="110"/>
      <c r="P9" s="110"/>
      <c r="Q9" s="110">
        <f t="shared" si="20"/>
        <v>0</v>
      </c>
      <c r="R9" s="110"/>
      <c r="S9" s="110"/>
      <c r="T9" s="110">
        <f t="shared" si="15"/>
        <v>0</v>
      </c>
      <c r="U9" s="110"/>
      <c r="V9" s="110"/>
      <c r="W9" s="110">
        <f t="shared" si="16"/>
        <v>0</v>
      </c>
      <c r="X9" s="110"/>
      <c r="Y9" s="110"/>
      <c r="Z9" s="110">
        <f t="shared" si="21"/>
        <v>0</v>
      </c>
      <c r="AA9" s="110">
        <f t="shared" si="10"/>
        <v>8834800</v>
      </c>
      <c r="AB9" s="110">
        <f t="shared" si="8"/>
        <v>0</v>
      </c>
      <c r="AC9" s="113">
        <f t="shared" si="8"/>
        <v>8834800</v>
      </c>
    </row>
    <row r="10" spans="1:29">
      <c r="A10" s="108" t="s">
        <v>112</v>
      </c>
      <c r="B10" s="109" t="s">
        <v>113</v>
      </c>
      <c r="C10" s="110">
        <v>8200660173</v>
      </c>
      <c r="D10" s="110"/>
      <c r="E10" s="110">
        <f t="shared" si="11"/>
        <v>8200660173</v>
      </c>
      <c r="F10" s="110"/>
      <c r="G10" s="110"/>
      <c r="H10" s="111">
        <f t="shared" si="12"/>
        <v>0</v>
      </c>
      <c r="I10" s="110">
        <v>60519000</v>
      </c>
      <c r="J10" s="110"/>
      <c r="K10" s="112">
        <f t="shared" si="2"/>
        <v>60519000</v>
      </c>
      <c r="L10" s="110"/>
      <c r="M10" s="110"/>
      <c r="N10" s="110">
        <f t="shared" si="13"/>
        <v>0</v>
      </c>
      <c r="O10" s="110"/>
      <c r="P10" s="110"/>
      <c r="Q10" s="110">
        <f t="shared" si="20"/>
        <v>0</v>
      </c>
      <c r="R10" s="110"/>
      <c r="S10" s="110"/>
      <c r="T10" s="110">
        <f t="shared" si="15"/>
        <v>0</v>
      </c>
      <c r="U10" s="110"/>
      <c r="V10" s="110"/>
      <c r="W10" s="110">
        <f t="shared" si="16"/>
        <v>0</v>
      </c>
      <c r="X10" s="110"/>
      <c r="Y10" s="110"/>
      <c r="Z10" s="110">
        <f t="shared" si="21"/>
        <v>0</v>
      </c>
      <c r="AA10" s="110">
        <f t="shared" si="10"/>
        <v>8261179173</v>
      </c>
      <c r="AB10" s="110">
        <f t="shared" si="8"/>
        <v>0</v>
      </c>
      <c r="AC10" s="113">
        <f t="shared" si="8"/>
        <v>8261179173</v>
      </c>
    </row>
    <row r="11" spans="1:29">
      <c r="A11" s="108" t="s">
        <v>114</v>
      </c>
      <c r="B11" s="109" t="s">
        <v>115</v>
      </c>
      <c r="C11" s="110"/>
      <c r="D11" s="110"/>
      <c r="E11" s="110"/>
      <c r="F11" s="110"/>
      <c r="G11" s="110"/>
      <c r="H11" s="111">
        <f t="shared" si="12"/>
        <v>0</v>
      </c>
      <c r="I11" s="110">
        <v>152865000</v>
      </c>
      <c r="J11" s="110"/>
      <c r="K11" s="112">
        <f t="shared" si="2"/>
        <v>152865000</v>
      </c>
      <c r="L11" s="110"/>
      <c r="M11" s="110"/>
      <c r="N11" s="110">
        <f t="shared" si="13"/>
        <v>0</v>
      </c>
      <c r="O11" s="110"/>
      <c r="P11" s="110"/>
      <c r="Q11" s="110">
        <f t="shared" si="20"/>
        <v>0</v>
      </c>
      <c r="R11" s="110"/>
      <c r="S11" s="110"/>
      <c r="T11" s="110">
        <f t="shared" si="15"/>
        <v>0</v>
      </c>
      <c r="U11" s="110"/>
      <c r="V11" s="110"/>
      <c r="W11" s="110">
        <f t="shared" si="16"/>
        <v>0</v>
      </c>
      <c r="X11" s="110"/>
      <c r="Y11" s="110"/>
      <c r="Z11" s="110">
        <f t="shared" si="21"/>
        <v>0</v>
      </c>
      <c r="AA11" s="110">
        <f t="shared" si="10"/>
        <v>152865000</v>
      </c>
      <c r="AB11" s="110">
        <f t="shared" si="8"/>
        <v>0</v>
      </c>
      <c r="AC11" s="113">
        <f t="shared" si="8"/>
        <v>152865000</v>
      </c>
    </row>
    <row r="12" spans="1:29">
      <c r="A12" s="108" t="s">
        <v>116</v>
      </c>
      <c r="B12" s="109" t="s">
        <v>117</v>
      </c>
      <c r="C12" s="110">
        <v>605626770</v>
      </c>
      <c r="D12" s="110"/>
      <c r="E12" s="110">
        <f t="shared" si="11"/>
        <v>605626770</v>
      </c>
      <c r="F12" s="110"/>
      <c r="G12" s="110"/>
      <c r="H12" s="111">
        <f t="shared" si="12"/>
        <v>0</v>
      </c>
      <c r="I12" s="110">
        <v>38354422</v>
      </c>
      <c r="J12" s="110"/>
      <c r="K12" s="112">
        <f t="shared" si="2"/>
        <v>38354422</v>
      </c>
      <c r="L12" s="110"/>
      <c r="M12" s="110"/>
      <c r="N12" s="110">
        <f t="shared" si="13"/>
        <v>0</v>
      </c>
      <c r="O12" s="110"/>
      <c r="P12" s="110"/>
      <c r="Q12" s="110">
        <f t="shared" si="20"/>
        <v>0</v>
      </c>
      <c r="R12" s="110"/>
      <c r="S12" s="110"/>
      <c r="T12" s="110">
        <f t="shared" si="15"/>
        <v>0</v>
      </c>
      <c r="U12" s="110"/>
      <c r="V12" s="110"/>
      <c r="W12" s="110">
        <f t="shared" si="16"/>
        <v>0</v>
      </c>
      <c r="X12" s="110"/>
      <c r="Y12" s="110"/>
      <c r="Z12" s="110">
        <f t="shared" si="21"/>
        <v>0</v>
      </c>
      <c r="AA12" s="110">
        <f t="shared" si="10"/>
        <v>643981192</v>
      </c>
      <c r="AB12" s="110">
        <f t="shared" si="8"/>
        <v>0</v>
      </c>
      <c r="AC12" s="113">
        <f t="shared" si="8"/>
        <v>643981192</v>
      </c>
    </row>
    <row r="13" spans="1:29">
      <c r="A13" s="108" t="s">
        <v>118</v>
      </c>
      <c r="B13" s="109" t="s">
        <v>119</v>
      </c>
      <c r="C13" s="110">
        <v>195514000</v>
      </c>
      <c r="D13" s="110"/>
      <c r="E13" s="110">
        <f t="shared" si="11"/>
        <v>195514000</v>
      </c>
      <c r="F13" s="110">
        <v>70039000</v>
      </c>
      <c r="G13" s="110"/>
      <c r="H13" s="111">
        <f t="shared" si="12"/>
        <v>70039000</v>
      </c>
      <c r="I13" s="110">
        <v>569363000</v>
      </c>
      <c r="J13" s="110"/>
      <c r="K13" s="112">
        <f t="shared" si="2"/>
        <v>569363000</v>
      </c>
      <c r="L13" s="110">
        <v>133390000</v>
      </c>
      <c r="M13" s="110"/>
      <c r="N13" s="110">
        <f t="shared" si="13"/>
        <v>133390000</v>
      </c>
      <c r="O13" s="110"/>
      <c r="P13" s="110"/>
      <c r="Q13" s="110">
        <f t="shared" si="20"/>
        <v>0</v>
      </c>
      <c r="R13" s="110">
        <v>34230000</v>
      </c>
      <c r="S13" s="110"/>
      <c r="T13" s="110">
        <f t="shared" si="15"/>
        <v>34230000</v>
      </c>
      <c r="U13" s="110">
        <v>3140000</v>
      </c>
      <c r="V13" s="110"/>
      <c r="W13" s="110">
        <f t="shared" si="16"/>
        <v>3140000</v>
      </c>
      <c r="X13" s="110"/>
      <c r="Y13" s="110"/>
      <c r="Z13" s="110">
        <f t="shared" si="21"/>
        <v>0</v>
      </c>
      <c r="AA13" s="110">
        <f t="shared" si="10"/>
        <v>1005676000</v>
      </c>
      <c r="AB13" s="110">
        <f t="shared" si="8"/>
        <v>0</v>
      </c>
      <c r="AC13" s="113">
        <f t="shared" si="8"/>
        <v>1005676000</v>
      </c>
    </row>
    <row r="14" spans="1:29">
      <c r="A14" s="108" t="s">
        <v>120</v>
      </c>
      <c r="B14" s="109" t="s">
        <v>121</v>
      </c>
      <c r="C14" s="110">
        <v>3121884519</v>
      </c>
      <c r="D14" s="110"/>
      <c r="E14" s="110">
        <f t="shared" si="11"/>
        <v>3121884519</v>
      </c>
      <c r="F14" s="110"/>
      <c r="G14" s="110"/>
      <c r="H14" s="111">
        <f t="shared" si="12"/>
        <v>0</v>
      </c>
      <c r="I14" s="110">
        <v>54764000</v>
      </c>
      <c r="J14" s="110"/>
      <c r="K14" s="112">
        <f t="shared" si="2"/>
        <v>54764000</v>
      </c>
      <c r="L14" s="110">
        <v>7845057</v>
      </c>
      <c r="M14" s="110"/>
      <c r="N14" s="110">
        <f t="shared" si="13"/>
        <v>7845057</v>
      </c>
      <c r="O14" s="110"/>
      <c r="P14" s="110"/>
      <c r="Q14" s="110">
        <f t="shared" si="20"/>
        <v>0</v>
      </c>
      <c r="R14" s="110"/>
      <c r="S14" s="110"/>
      <c r="T14" s="110">
        <f t="shared" si="15"/>
        <v>0</v>
      </c>
      <c r="U14" s="110"/>
      <c r="V14" s="110"/>
      <c r="W14" s="110">
        <f t="shared" si="16"/>
        <v>0</v>
      </c>
      <c r="X14" s="110"/>
      <c r="Y14" s="110"/>
      <c r="Z14" s="110">
        <f t="shared" si="21"/>
        <v>0</v>
      </c>
      <c r="AA14" s="110">
        <f t="shared" si="10"/>
        <v>3184493576</v>
      </c>
      <c r="AB14" s="110">
        <f t="shared" si="8"/>
        <v>0</v>
      </c>
      <c r="AC14" s="113">
        <f t="shared" si="8"/>
        <v>3184493576</v>
      </c>
    </row>
    <row r="15" spans="1:29">
      <c r="A15" s="108" t="s">
        <v>122</v>
      </c>
      <c r="B15" s="109" t="s">
        <v>123</v>
      </c>
      <c r="C15" s="110">
        <v>1537911440</v>
      </c>
      <c r="D15" s="110">
        <v>59763896</v>
      </c>
      <c r="E15" s="110">
        <f t="shared" si="11"/>
        <v>1478147544</v>
      </c>
      <c r="F15" s="110"/>
      <c r="G15" s="110"/>
      <c r="H15" s="111">
        <f t="shared" si="12"/>
        <v>0</v>
      </c>
      <c r="I15" s="110">
        <v>47617897</v>
      </c>
      <c r="J15" s="110">
        <v>8082178</v>
      </c>
      <c r="K15" s="112">
        <f t="shared" si="2"/>
        <v>39535719</v>
      </c>
      <c r="L15" s="110"/>
      <c r="M15" s="110"/>
      <c r="N15" s="110">
        <f t="shared" si="13"/>
        <v>0</v>
      </c>
      <c r="O15" s="110"/>
      <c r="P15" s="110"/>
      <c r="Q15" s="110">
        <f t="shared" si="20"/>
        <v>0</v>
      </c>
      <c r="R15" s="110"/>
      <c r="S15" s="110"/>
      <c r="T15" s="110">
        <f t="shared" si="15"/>
        <v>0</v>
      </c>
      <c r="U15" s="110"/>
      <c r="V15" s="110"/>
      <c r="W15" s="110">
        <f t="shared" si="16"/>
        <v>0</v>
      </c>
      <c r="X15" s="110"/>
      <c r="Y15" s="110"/>
      <c r="Z15" s="110">
        <f t="shared" si="21"/>
        <v>0</v>
      </c>
      <c r="AA15" s="110">
        <f t="shared" si="10"/>
        <v>1585529337</v>
      </c>
      <c r="AB15" s="110">
        <f t="shared" si="8"/>
        <v>67846074</v>
      </c>
      <c r="AC15" s="113">
        <f t="shared" si="8"/>
        <v>1517683263</v>
      </c>
    </row>
    <row r="16" spans="1:29">
      <c r="A16" s="108" t="s">
        <v>124</v>
      </c>
      <c r="B16" s="109" t="s">
        <v>125</v>
      </c>
      <c r="C16" s="110"/>
      <c r="D16" s="110"/>
      <c r="E16" s="110"/>
      <c r="F16" s="110"/>
      <c r="G16" s="110"/>
      <c r="H16" s="111">
        <f t="shared" si="12"/>
        <v>0</v>
      </c>
      <c r="I16" s="110">
        <v>612534</v>
      </c>
      <c r="J16" s="110">
        <v>425713</v>
      </c>
      <c r="K16" s="112">
        <f t="shared" si="2"/>
        <v>186821</v>
      </c>
      <c r="L16" s="110"/>
      <c r="M16" s="110"/>
      <c r="N16" s="110">
        <f t="shared" si="13"/>
        <v>0</v>
      </c>
      <c r="O16" s="110"/>
      <c r="P16" s="110"/>
      <c r="Q16" s="110">
        <f t="shared" si="20"/>
        <v>0</v>
      </c>
      <c r="R16" s="110"/>
      <c r="S16" s="110"/>
      <c r="T16" s="110">
        <f t="shared" si="15"/>
        <v>0</v>
      </c>
      <c r="U16" s="110"/>
      <c r="V16" s="110"/>
      <c r="W16" s="110">
        <f t="shared" si="16"/>
        <v>0</v>
      </c>
      <c r="X16" s="110"/>
      <c r="Y16" s="110"/>
      <c r="Z16" s="110">
        <f t="shared" si="21"/>
        <v>0</v>
      </c>
      <c r="AA16" s="110">
        <f t="shared" si="10"/>
        <v>612534</v>
      </c>
      <c r="AB16" s="110">
        <f t="shared" si="8"/>
        <v>425713</v>
      </c>
      <c r="AC16" s="113">
        <f t="shared" si="8"/>
        <v>186821</v>
      </c>
    </row>
    <row r="17" spans="1:29">
      <c r="A17" s="108" t="s">
        <v>126</v>
      </c>
      <c r="B17" s="109" t="s">
        <v>127</v>
      </c>
      <c r="C17" s="110">
        <v>644385407</v>
      </c>
      <c r="D17" s="110">
        <v>56677602</v>
      </c>
      <c r="E17" s="110">
        <f t="shared" si="11"/>
        <v>587707805</v>
      </c>
      <c r="F17" s="110">
        <f>765686870-16261010</f>
        <v>749425860</v>
      </c>
      <c r="G17" s="110">
        <f>48944751-16261000</f>
        <v>32683751</v>
      </c>
      <c r="H17" s="111">
        <f t="shared" si="12"/>
        <v>716742109</v>
      </c>
      <c r="I17" s="110">
        <f>866367030+23901065+2003320000-22151220</f>
        <v>2871436875</v>
      </c>
      <c r="J17" s="110">
        <f>146751927+436992+456064015+66876129</f>
        <v>670129063</v>
      </c>
      <c r="K17" s="112">
        <f t="shared" si="2"/>
        <v>2201307812</v>
      </c>
      <c r="L17" s="110">
        <f>640464784-13076242</f>
        <v>627388542</v>
      </c>
      <c r="M17" s="110">
        <f>89189980-13744990</f>
        <v>75444990</v>
      </c>
      <c r="N17" s="110">
        <f t="shared" si="13"/>
        <v>551943552</v>
      </c>
      <c r="O17" s="110"/>
      <c r="P17" s="110"/>
      <c r="Q17" s="110">
        <f t="shared" si="20"/>
        <v>0</v>
      </c>
      <c r="R17" s="110">
        <v>662682319</v>
      </c>
      <c r="S17" s="110">
        <v>120035977</v>
      </c>
      <c r="T17" s="110">
        <f t="shared" si="15"/>
        <v>542646342</v>
      </c>
      <c r="U17" s="110">
        <v>682881036</v>
      </c>
      <c r="V17" s="110">
        <f>66458369+280631</f>
        <v>66739000</v>
      </c>
      <c r="W17" s="110">
        <f t="shared" si="16"/>
        <v>616142036</v>
      </c>
      <c r="X17" s="110"/>
      <c r="Y17" s="110"/>
      <c r="Z17" s="110">
        <f t="shared" si="21"/>
        <v>0</v>
      </c>
      <c r="AA17" s="110">
        <f t="shared" si="10"/>
        <v>6238200039</v>
      </c>
      <c r="AB17" s="110">
        <f t="shared" si="8"/>
        <v>1021710383</v>
      </c>
      <c r="AC17" s="113">
        <f t="shared" si="8"/>
        <v>5216489656</v>
      </c>
    </row>
    <row r="18" spans="1:29">
      <c r="A18" s="108" t="s">
        <v>128</v>
      </c>
      <c r="B18" s="109" t="s">
        <v>129</v>
      </c>
      <c r="C18" s="110">
        <v>70147442</v>
      </c>
      <c r="D18" s="110">
        <v>520643</v>
      </c>
      <c r="E18" s="110">
        <f t="shared" si="11"/>
        <v>69626799</v>
      </c>
      <c r="F18" s="110"/>
      <c r="G18" s="110"/>
      <c r="H18" s="111">
        <f t="shared" si="12"/>
        <v>0</v>
      </c>
      <c r="I18" s="110">
        <v>1400000</v>
      </c>
      <c r="J18" s="110">
        <v>346542</v>
      </c>
      <c r="K18" s="112">
        <f t="shared" si="2"/>
        <v>1053458</v>
      </c>
      <c r="L18" s="110"/>
      <c r="M18" s="110"/>
      <c r="N18" s="110">
        <f t="shared" si="13"/>
        <v>0</v>
      </c>
      <c r="O18" s="110"/>
      <c r="P18" s="110"/>
      <c r="Q18" s="110">
        <f t="shared" si="20"/>
        <v>0</v>
      </c>
      <c r="R18" s="110"/>
      <c r="S18" s="110"/>
      <c r="T18" s="110">
        <f t="shared" si="15"/>
        <v>0</v>
      </c>
      <c r="U18" s="110"/>
      <c r="V18" s="110"/>
      <c r="W18" s="110">
        <f t="shared" si="16"/>
        <v>0</v>
      </c>
      <c r="X18" s="110"/>
      <c r="Y18" s="110"/>
      <c r="Z18" s="110">
        <f t="shared" si="21"/>
        <v>0</v>
      </c>
      <c r="AA18" s="110">
        <f t="shared" si="10"/>
        <v>71547442</v>
      </c>
      <c r="AB18" s="110">
        <f t="shared" si="8"/>
        <v>867185</v>
      </c>
      <c r="AC18" s="113">
        <f t="shared" si="8"/>
        <v>70680257</v>
      </c>
    </row>
    <row r="19" spans="1:29">
      <c r="A19" s="108" t="s">
        <v>130</v>
      </c>
      <c r="B19" s="109" t="s">
        <v>131</v>
      </c>
      <c r="C19" s="110">
        <v>15744000</v>
      </c>
      <c r="D19" s="110"/>
      <c r="E19" s="110">
        <f t="shared" si="11"/>
        <v>15744000</v>
      </c>
      <c r="F19" s="110"/>
      <c r="G19" s="110"/>
      <c r="H19" s="111">
        <f t="shared" si="12"/>
        <v>0</v>
      </c>
      <c r="I19" s="110"/>
      <c r="J19" s="110"/>
      <c r="K19" s="112">
        <f t="shared" si="2"/>
        <v>0</v>
      </c>
      <c r="L19" s="110"/>
      <c r="M19" s="110"/>
      <c r="N19" s="110">
        <f t="shared" si="13"/>
        <v>0</v>
      </c>
      <c r="O19" s="110"/>
      <c r="P19" s="110"/>
      <c r="Q19" s="110">
        <f t="shared" si="20"/>
        <v>0</v>
      </c>
      <c r="R19" s="110"/>
      <c r="S19" s="110"/>
      <c r="T19" s="110">
        <f t="shared" si="15"/>
        <v>0</v>
      </c>
      <c r="U19" s="110"/>
      <c r="V19" s="110"/>
      <c r="W19" s="110">
        <f t="shared" si="16"/>
        <v>0</v>
      </c>
      <c r="X19" s="110"/>
      <c r="Y19" s="110"/>
      <c r="Z19" s="110">
        <f t="shared" si="21"/>
        <v>0</v>
      </c>
      <c r="AA19" s="110">
        <f t="shared" si="10"/>
        <v>15744000</v>
      </c>
      <c r="AB19" s="110">
        <f t="shared" si="10"/>
        <v>0</v>
      </c>
      <c r="AC19" s="113">
        <f t="shared" si="10"/>
        <v>15744000</v>
      </c>
    </row>
    <row r="20" spans="1:29">
      <c r="A20" s="108" t="s">
        <v>132</v>
      </c>
      <c r="B20" s="109" t="s">
        <v>133</v>
      </c>
      <c r="C20" s="110">
        <v>13045900</v>
      </c>
      <c r="D20" s="110"/>
      <c r="E20" s="110">
        <f t="shared" si="11"/>
        <v>13045900</v>
      </c>
      <c r="F20" s="110"/>
      <c r="G20" s="110"/>
      <c r="H20" s="111">
        <f t="shared" si="12"/>
        <v>0</v>
      </c>
      <c r="I20" s="110"/>
      <c r="J20" s="110"/>
      <c r="K20" s="112">
        <f t="shared" si="2"/>
        <v>0</v>
      </c>
      <c r="L20" s="110"/>
      <c r="M20" s="110"/>
      <c r="N20" s="110">
        <f t="shared" si="13"/>
        <v>0</v>
      </c>
      <c r="O20" s="110"/>
      <c r="P20" s="110"/>
      <c r="Q20" s="110">
        <f t="shared" si="20"/>
        <v>0</v>
      </c>
      <c r="R20" s="110"/>
      <c r="S20" s="110"/>
      <c r="T20" s="110">
        <f t="shared" si="15"/>
        <v>0</v>
      </c>
      <c r="U20" s="110"/>
      <c r="V20" s="110"/>
      <c r="W20" s="110">
        <f t="shared" si="16"/>
        <v>0</v>
      </c>
      <c r="X20" s="110"/>
      <c r="Y20" s="110"/>
      <c r="Z20" s="110">
        <f t="shared" si="21"/>
        <v>0</v>
      </c>
      <c r="AA20" s="110">
        <f t="shared" si="10"/>
        <v>13045900</v>
      </c>
      <c r="AB20" s="110">
        <f t="shared" si="10"/>
        <v>0</v>
      </c>
      <c r="AC20" s="113">
        <f t="shared" si="10"/>
        <v>13045900</v>
      </c>
    </row>
    <row r="21" spans="1:29">
      <c r="A21" s="108" t="s">
        <v>134</v>
      </c>
      <c r="B21" s="109" t="s">
        <v>135</v>
      </c>
      <c r="C21" s="110">
        <v>921240780</v>
      </c>
      <c r="D21" s="110"/>
      <c r="E21" s="110">
        <f t="shared" si="11"/>
        <v>921240780</v>
      </c>
      <c r="F21" s="110"/>
      <c r="G21" s="110"/>
      <c r="H21" s="111">
        <f t="shared" si="12"/>
        <v>0</v>
      </c>
      <c r="I21" s="110"/>
      <c r="J21" s="110"/>
      <c r="K21" s="112">
        <f t="shared" si="2"/>
        <v>0</v>
      </c>
      <c r="L21" s="110"/>
      <c r="M21" s="110"/>
      <c r="N21" s="110">
        <f t="shared" si="13"/>
        <v>0</v>
      </c>
      <c r="O21" s="110"/>
      <c r="P21" s="110"/>
      <c r="Q21" s="110">
        <f t="shared" si="20"/>
        <v>0</v>
      </c>
      <c r="R21" s="110"/>
      <c r="S21" s="110"/>
      <c r="T21" s="110">
        <f t="shared" si="15"/>
        <v>0</v>
      </c>
      <c r="U21" s="110"/>
      <c r="V21" s="110"/>
      <c r="W21" s="110">
        <f t="shared" si="16"/>
        <v>0</v>
      </c>
      <c r="X21" s="110"/>
      <c r="Y21" s="110"/>
      <c r="Z21" s="110">
        <f t="shared" si="21"/>
        <v>0</v>
      </c>
      <c r="AA21" s="110">
        <f t="shared" si="10"/>
        <v>921240780</v>
      </c>
      <c r="AB21" s="110">
        <f t="shared" si="10"/>
        <v>0</v>
      </c>
      <c r="AC21" s="113">
        <f t="shared" si="10"/>
        <v>921240780</v>
      </c>
    </row>
    <row r="22" spans="1:29">
      <c r="A22" s="108" t="s">
        <v>136</v>
      </c>
      <c r="B22" s="109" t="s">
        <v>137</v>
      </c>
      <c r="C22" s="110">
        <f>14191460741+900</f>
        <v>14191461641</v>
      </c>
      <c r="D22" s="110">
        <v>2674269908</v>
      </c>
      <c r="E22" s="110">
        <f t="shared" si="11"/>
        <v>11517191733</v>
      </c>
      <c r="F22" s="110">
        <v>8826696</v>
      </c>
      <c r="G22" s="110">
        <v>773390</v>
      </c>
      <c r="H22" s="111">
        <f t="shared" si="12"/>
        <v>8053306</v>
      </c>
      <c r="I22" s="110">
        <v>395791912</v>
      </c>
      <c r="J22" s="110">
        <v>79780938</v>
      </c>
      <c r="K22" s="112">
        <f t="shared" si="2"/>
        <v>316010974</v>
      </c>
      <c r="L22" s="110"/>
      <c r="M22" s="110"/>
      <c r="N22" s="110">
        <f t="shared" si="13"/>
        <v>0</v>
      </c>
      <c r="O22" s="110"/>
      <c r="P22" s="110"/>
      <c r="Q22" s="110">
        <f t="shared" si="20"/>
        <v>0</v>
      </c>
      <c r="R22" s="110"/>
      <c r="S22" s="110"/>
      <c r="T22" s="110">
        <f t="shared" si="15"/>
        <v>0</v>
      </c>
      <c r="U22" s="110"/>
      <c r="V22" s="110"/>
      <c r="W22" s="110">
        <f t="shared" si="16"/>
        <v>0</v>
      </c>
      <c r="X22" s="110"/>
      <c r="Y22" s="110"/>
      <c r="Z22" s="110">
        <f t="shared" si="21"/>
        <v>0</v>
      </c>
      <c r="AA22" s="110">
        <f t="shared" si="10"/>
        <v>14596080249</v>
      </c>
      <c r="AB22" s="110">
        <f t="shared" si="10"/>
        <v>2754824236</v>
      </c>
      <c r="AC22" s="113">
        <f t="shared" si="10"/>
        <v>11841256013</v>
      </c>
    </row>
    <row r="23" spans="1:29">
      <c r="A23" s="108" t="s">
        <v>138</v>
      </c>
      <c r="B23" s="109" t="s">
        <v>139</v>
      </c>
      <c r="C23" s="110">
        <f>170894593-7168865</f>
        <v>163725728</v>
      </c>
      <c r="D23" s="110">
        <f>23135509-7168865</f>
        <v>15966644</v>
      </c>
      <c r="E23" s="110">
        <f t="shared" si="11"/>
        <v>147759084</v>
      </c>
      <c r="F23" s="110">
        <v>22755444</v>
      </c>
      <c r="G23" s="110">
        <v>6161368</v>
      </c>
      <c r="H23" s="111">
        <f t="shared" si="12"/>
        <v>16594076</v>
      </c>
      <c r="I23" s="110">
        <f>139193687+435550</f>
        <v>139629237</v>
      </c>
      <c r="J23" s="110">
        <f>28165760+435550</f>
        <v>28601310</v>
      </c>
      <c r="K23" s="112">
        <f t="shared" si="2"/>
        <v>111027927</v>
      </c>
      <c r="L23" s="110">
        <v>1611000</v>
      </c>
      <c r="M23" s="110">
        <v>483323</v>
      </c>
      <c r="N23" s="110">
        <f t="shared" si="13"/>
        <v>1127677</v>
      </c>
      <c r="O23" s="110"/>
      <c r="P23" s="110"/>
      <c r="Q23" s="110">
        <f t="shared" si="20"/>
        <v>0</v>
      </c>
      <c r="R23" s="110">
        <v>80850030</v>
      </c>
      <c r="S23" s="110">
        <v>11705576</v>
      </c>
      <c r="T23" s="110">
        <f t="shared" si="15"/>
        <v>69144454</v>
      </c>
      <c r="U23" s="110"/>
      <c r="V23" s="110"/>
      <c r="W23" s="110">
        <f t="shared" si="16"/>
        <v>0</v>
      </c>
      <c r="X23" s="110"/>
      <c r="Y23" s="110"/>
      <c r="Z23" s="110">
        <f t="shared" si="21"/>
        <v>0</v>
      </c>
      <c r="AA23" s="110">
        <f t="shared" si="10"/>
        <v>408571439</v>
      </c>
      <c r="AB23" s="110">
        <f t="shared" si="10"/>
        <v>62918221</v>
      </c>
      <c r="AC23" s="113">
        <f t="shared" si="10"/>
        <v>345653218</v>
      </c>
    </row>
    <row r="24" spans="1:29">
      <c r="A24" s="114" t="s">
        <v>140</v>
      </c>
      <c r="B24" s="115" t="s">
        <v>141</v>
      </c>
      <c r="C24" s="116">
        <v>346918361</v>
      </c>
      <c r="D24" s="116">
        <v>28254133</v>
      </c>
      <c r="E24" s="116">
        <f t="shared" si="11"/>
        <v>318664228</v>
      </c>
      <c r="F24" s="116"/>
      <c r="G24" s="116"/>
      <c r="H24" s="117">
        <f t="shared" si="12"/>
        <v>0</v>
      </c>
      <c r="I24" s="116">
        <v>19812258</v>
      </c>
      <c r="J24" s="116">
        <v>7832391</v>
      </c>
      <c r="K24" s="118">
        <f t="shared" si="2"/>
        <v>11979867</v>
      </c>
      <c r="L24" s="116"/>
      <c r="M24" s="116"/>
      <c r="N24" s="116">
        <f t="shared" si="13"/>
        <v>0</v>
      </c>
      <c r="O24" s="116"/>
      <c r="P24" s="116"/>
      <c r="Q24" s="116">
        <f t="shared" si="20"/>
        <v>0</v>
      </c>
      <c r="R24" s="116"/>
      <c r="S24" s="116"/>
      <c r="T24" s="116">
        <f t="shared" si="15"/>
        <v>0</v>
      </c>
      <c r="U24" s="116"/>
      <c r="V24" s="116"/>
      <c r="W24" s="116">
        <f t="shared" si="16"/>
        <v>0</v>
      </c>
      <c r="X24" s="116"/>
      <c r="Y24" s="116"/>
      <c r="Z24" s="116">
        <f t="shared" si="21"/>
        <v>0</v>
      </c>
      <c r="AA24" s="119">
        <f t="shared" si="10"/>
        <v>366730619</v>
      </c>
      <c r="AB24" s="119">
        <f t="shared" si="10"/>
        <v>36086524</v>
      </c>
      <c r="AC24" s="120">
        <f t="shared" si="10"/>
        <v>330644095</v>
      </c>
    </row>
    <row r="25" spans="1:29" s="94" customFormat="1" ht="13.5">
      <c r="A25" s="89" t="s">
        <v>142</v>
      </c>
      <c r="B25" s="90"/>
      <c r="C25" s="91">
        <f>SUM(C8:C24)</f>
        <v>41122180738</v>
      </c>
      <c r="D25" s="91">
        <f t="shared" ref="D25:Z25" si="22">SUM(D8:D24)</f>
        <v>2835452826</v>
      </c>
      <c r="E25" s="91">
        <f t="shared" si="22"/>
        <v>38286727912</v>
      </c>
      <c r="F25" s="91">
        <f t="shared" si="22"/>
        <v>851047000</v>
      </c>
      <c r="G25" s="91">
        <f t="shared" si="22"/>
        <v>39618509</v>
      </c>
      <c r="H25" s="91">
        <f t="shared" si="22"/>
        <v>811428491</v>
      </c>
      <c r="I25" s="91">
        <f t="shared" si="22"/>
        <v>4454313135</v>
      </c>
      <c r="J25" s="91">
        <f t="shared" si="22"/>
        <v>795198135</v>
      </c>
      <c r="K25" s="92">
        <f t="shared" si="22"/>
        <v>3659115000</v>
      </c>
      <c r="L25" s="91">
        <f t="shared" si="22"/>
        <v>822365000</v>
      </c>
      <c r="M25" s="91">
        <f t="shared" si="22"/>
        <v>82164000</v>
      </c>
      <c r="N25" s="91">
        <f t="shared" si="22"/>
        <v>740201000</v>
      </c>
      <c r="O25" s="91">
        <f t="shared" si="22"/>
        <v>0</v>
      </c>
      <c r="P25" s="91">
        <f t="shared" si="22"/>
        <v>0</v>
      </c>
      <c r="Q25" s="91">
        <f t="shared" si="22"/>
        <v>0</v>
      </c>
      <c r="R25" s="91">
        <f t="shared" si="22"/>
        <v>777762349</v>
      </c>
      <c r="S25" s="91">
        <f t="shared" si="22"/>
        <v>131741553</v>
      </c>
      <c r="T25" s="91">
        <f t="shared" si="22"/>
        <v>646020796</v>
      </c>
      <c r="U25" s="91">
        <f t="shared" si="22"/>
        <v>686021036</v>
      </c>
      <c r="V25" s="91">
        <f t="shared" si="22"/>
        <v>66739000</v>
      </c>
      <c r="W25" s="91">
        <f t="shared" si="22"/>
        <v>619282036</v>
      </c>
      <c r="X25" s="91">
        <f t="shared" si="22"/>
        <v>0</v>
      </c>
      <c r="Y25" s="91">
        <f t="shared" si="22"/>
        <v>0</v>
      </c>
      <c r="Z25" s="91">
        <f t="shared" si="22"/>
        <v>0</v>
      </c>
      <c r="AA25" s="91">
        <f t="shared" si="10"/>
        <v>48713689258</v>
      </c>
      <c r="AB25" s="91">
        <f t="shared" si="10"/>
        <v>3950914023</v>
      </c>
      <c r="AC25" s="93">
        <f t="shared" si="10"/>
        <v>44762775235</v>
      </c>
    </row>
    <row r="26" spans="1:29">
      <c r="A26" s="101" t="s">
        <v>143</v>
      </c>
      <c r="B26" s="102" t="s">
        <v>144</v>
      </c>
      <c r="C26" s="103">
        <v>70914000</v>
      </c>
      <c r="D26" s="103"/>
      <c r="E26" s="103">
        <f t="shared" si="11"/>
        <v>70914000</v>
      </c>
      <c r="F26" s="103"/>
      <c r="G26" s="103"/>
      <c r="H26" s="104">
        <f t="shared" ref="H26:H28" si="23">SUM(F26-G26)</f>
        <v>0</v>
      </c>
      <c r="I26" s="103"/>
      <c r="J26" s="103"/>
      <c r="K26" s="105">
        <f t="shared" si="2"/>
        <v>0</v>
      </c>
      <c r="L26" s="103"/>
      <c r="M26" s="103"/>
      <c r="N26" s="103">
        <f t="shared" ref="N26:N28" si="24">SUM(L26-M26)</f>
        <v>0</v>
      </c>
      <c r="O26" s="103"/>
      <c r="P26" s="103"/>
      <c r="Q26" s="103">
        <f t="shared" ref="Q26:Q28" si="25">SUM(O26-P26)</f>
        <v>0</v>
      </c>
      <c r="R26" s="103"/>
      <c r="S26" s="103"/>
      <c r="T26" s="103">
        <f t="shared" ref="T26:T28" si="26">SUM(R26-S26)</f>
        <v>0</v>
      </c>
      <c r="U26" s="103"/>
      <c r="V26" s="103"/>
      <c r="W26" s="103">
        <f t="shared" ref="W26:W28" si="27">SUM(U26-V26)</f>
        <v>0</v>
      </c>
      <c r="X26" s="103"/>
      <c r="Y26" s="103"/>
      <c r="Z26" s="103">
        <f t="shared" ref="Z26:Z28" si="28">SUM(X26-Y26)</f>
        <v>0</v>
      </c>
      <c r="AA26" s="106">
        <f t="shared" si="10"/>
        <v>70914000</v>
      </c>
      <c r="AB26" s="106">
        <f t="shared" si="10"/>
        <v>0</v>
      </c>
      <c r="AC26" s="107">
        <f t="shared" si="10"/>
        <v>70914000</v>
      </c>
    </row>
    <row r="27" spans="1:29">
      <c r="A27" s="108" t="s">
        <v>145</v>
      </c>
      <c r="B27" s="109" t="s">
        <v>146</v>
      </c>
      <c r="C27" s="110">
        <v>145426710</v>
      </c>
      <c r="D27" s="110">
        <v>59454138</v>
      </c>
      <c r="E27" s="110">
        <f t="shared" si="11"/>
        <v>85972572</v>
      </c>
      <c r="F27" s="110"/>
      <c r="G27" s="110"/>
      <c r="H27" s="111">
        <f t="shared" si="23"/>
        <v>0</v>
      </c>
      <c r="I27" s="110"/>
      <c r="J27" s="110"/>
      <c r="K27" s="112">
        <f t="shared" si="2"/>
        <v>0</v>
      </c>
      <c r="L27" s="110"/>
      <c r="M27" s="110"/>
      <c r="N27" s="110">
        <f t="shared" si="24"/>
        <v>0</v>
      </c>
      <c r="O27" s="110"/>
      <c r="P27" s="110"/>
      <c r="Q27" s="110">
        <f t="shared" si="25"/>
        <v>0</v>
      </c>
      <c r="R27" s="110"/>
      <c r="S27" s="110"/>
      <c r="T27" s="110">
        <f t="shared" si="26"/>
        <v>0</v>
      </c>
      <c r="U27" s="110"/>
      <c r="V27" s="110"/>
      <c r="W27" s="110">
        <f t="shared" si="27"/>
        <v>0</v>
      </c>
      <c r="X27" s="110"/>
      <c r="Y27" s="110"/>
      <c r="Z27" s="110">
        <f t="shared" si="28"/>
        <v>0</v>
      </c>
      <c r="AA27" s="110">
        <f t="shared" si="10"/>
        <v>145426710</v>
      </c>
      <c r="AB27" s="110">
        <f t="shared" si="10"/>
        <v>59454138</v>
      </c>
      <c r="AC27" s="113">
        <f t="shared" si="10"/>
        <v>85972572</v>
      </c>
    </row>
    <row r="28" spans="1:29">
      <c r="A28" s="114" t="s">
        <v>147</v>
      </c>
      <c r="B28" s="115" t="s">
        <v>148</v>
      </c>
      <c r="C28" s="116">
        <v>1750073873</v>
      </c>
      <c r="D28" s="116">
        <v>519002887</v>
      </c>
      <c r="E28" s="116">
        <f t="shared" si="11"/>
        <v>1231070986</v>
      </c>
      <c r="F28" s="116"/>
      <c r="G28" s="116"/>
      <c r="H28" s="117">
        <f t="shared" si="23"/>
        <v>0</v>
      </c>
      <c r="I28" s="116"/>
      <c r="J28" s="116"/>
      <c r="K28" s="118">
        <f t="shared" si="2"/>
        <v>0</v>
      </c>
      <c r="L28" s="116"/>
      <c r="M28" s="116"/>
      <c r="N28" s="116">
        <f t="shared" si="24"/>
        <v>0</v>
      </c>
      <c r="O28" s="116"/>
      <c r="P28" s="116"/>
      <c r="Q28" s="116">
        <f t="shared" si="25"/>
        <v>0</v>
      </c>
      <c r="R28" s="116"/>
      <c r="S28" s="116"/>
      <c r="T28" s="116">
        <f t="shared" si="26"/>
        <v>0</v>
      </c>
      <c r="U28" s="116"/>
      <c r="V28" s="116"/>
      <c r="W28" s="116">
        <f t="shared" si="27"/>
        <v>0</v>
      </c>
      <c r="X28" s="116"/>
      <c r="Y28" s="116"/>
      <c r="Z28" s="116">
        <f t="shared" si="28"/>
        <v>0</v>
      </c>
      <c r="AA28" s="119">
        <f t="shared" si="10"/>
        <v>1750073873</v>
      </c>
      <c r="AB28" s="119">
        <f t="shared" si="10"/>
        <v>519002887</v>
      </c>
      <c r="AC28" s="120">
        <f t="shared" si="10"/>
        <v>1231070986</v>
      </c>
    </row>
    <row r="29" spans="1:29" s="94" customFormat="1" ht="13.5">
      <c r="A29" s="89" t="s">
        <v>149</v>
      </c>
      <c r="B29" s="90"/>
      <c r="C29" s="91">
        <f>SUM(C26:C28)</f>
        <v>1966414583</v>
      </c>
      <c r="D29" s="91">
        <f t="shared" ref="D29:Z29" si="29">SUM(D26:D28)</f>
        <v>578457025</v>
      </c>
      <c r="E29" s="91">
        <f t="shared" si="29"/>
        <v>1387957558</v>
      </c>
      <c r="F29" s="91">
        <f t="shared" si="29"/>
        <v>0</v>
      </c>
      <c r="G29" s="91">
        <f t="shared" si="29"/>
        <v>0</v>
      </c>
      <c r="H29" s="91">
        <f t="shared" si="29"/>
        <v>0</v>
      </c>
      <c r="I29" s="91">
        <f t="shared" si="29"/>
        <v>0</v>
      </c>
      <c r="J29" s="91">
        <f t="shared" si="29"/>
        <v>0</v>
      </c>
      <c r="K29" s="92">
        <f t="shared" si="29"/>
        <v>0</v>
      </c>
      <c r="L29" s="91">
        <f t="shared" si="29"/>
        <v>0</v>
      </c>
      <c r="M29" s="91">
        <f t="shared" si="29"/>
        <v>0</v>
      </c>
      <c r="N29" s="91">
        <f t="shared" si="29"/>
        <v>0</v>
      </c>
      <c r="O29" s="91">
        <f t="shared" si="29"/>
        <v>0</v>
      </c>
      <c r="P29" s="91">
        <f t="shared" si="29"/>
        <v>0</v>
      </c>
      <c r="Q29" s="91">
        <f t="shared" si="29"/>
        <v>0</v>
      </c>
      <c r="R29" s="91">
        <f t="shared" si="29"/>
        <v>0</v>
      </c>
      <c r="S29" s="91">
        <f t="shared" si="29"/>
        <v>0</v>
      </c>
      <c r="T29" s="91">
        <f t="shared" si="29"/>
        <v>0</v>
      </c>
      <c r="U29" s="91">
        <f t="shared" si="29"/>
        <v>0</v>
      </c>
      <c r="V29" s="91">
        <f t="shared" si="29"/>
        <v>0</v>
      </c>
      <c r="W29" s="91">
        <f t="shared" si="29"/>
        <v>0</v>
      </c>
      <c r="X29" s="91">
        <f t="shared" si="29"/>
        <v>0</v>
      </c>
      <c r="Y29" s="91">
        <f t="shared" si="29"/>
        <v>0</v>
      </c>
      <c r="Z29" s="91">
        <f t="shared" si="29"/>
        <v>0</v>
      </c>
      <c r="AA29" s="91">
        <f t="shared" si="10"/>
        <v>1966414583</v>
      </c>
      <c r="AB29" s="91">
        <f t="shared" si="10"/>
        <v>578457025</v>
      </c>
      <c r="AC29" s="93">
        <f t="shared" si="10"/>
        <v>1387957558</v>
      </c>
    </row>
    <row r="30" spans="1:29">
      <c r="A30" s="101" t="s">
        <v>150</v>
      </c>
      <c r="B30" s="102" t="s">
        <v>151</v>
      </c>
      <c r="C30" s="103">
        <v>35880000</v>
      </c>
      <c r="D30" s="103">
        <v>35880000</v>
      </c>
      <c r="E30" s="103">
        <f t="shared" si="11"/>
        <v>0</v>
      </c>
      <c r="F30" s="103"/>
      <c r="G30" s="103"/>
      <c r="H30" s="104">
        <f t="shared" ref="H30:H31" si="30">SUM(F30-G30)</f>
        <v>0</v>
      </c>
      <c r="I30" s="103"/>
      <c r="J30" s="103"/>
      <c r="K30" s="105">
        <f t="shared" si="2"/>
        <v>0</v>
      </c>
      <c r="L30" s="103"/>
      <c r="M30" s="103"/>
      <c r="N30" s="103">
        <f t="shared" ref="N30:N31" si="31">SUM(L30-M30)</f>
        <v>0</v>
      </c>
      <c r="O30" s="103"/>
      <c r="P30" s="103"/>
      <c r="Q30" s="103">
        <f t="shared" ref="Q30:Q31" si="32">SUM(O30-P30)</f>
        <v>0</v>
      </c>
      <c r="R30" s="103"/>
      <c r="S30" s="103"/>
      <c r="T30" s="103">
        <f t="shared" ref="T30:T31" si="33">SUM(R30-S30)</f>
        <v>0</v>
      </c>
      <c r="U30" s="103"/>
      <c r="V30" s="103"/>
      <c r="W30" s="103">
        <f t="shared" ref="W30:W31" si="34">SUM(U30-V30)</f>
        <v>0</v>
      </c>
      <c r="X30" s="103"/>
      <c r="Y30" s="103"/>
      <c r="Z30" s="103">
        <f t="shared" ref="Z30:Z31" si="35">SUM(X30-Y30)</f>
        <v>0</v>
      </c>
      <c r="AA30" s="106">
        <f>SUM(C30,F30,I30,L30,O30,R30,U30,X30)</f>
        <v>35880000</v>
      </c>
      <c r="AB30" s="106">
        <f t="shared" si="10"/>
        <v>35880000</v>
      </c>
      <c r="AC30" s="107">
        <f t="shared" si="10"/>
        <v>0</v>
      </c>
    </row>
    <row r="31" spans="1:29">
      <c r="A31" s="114" t="s">
        <v>152</v>
      </c>
      <c r="B31" s="115" t="s">
        <v>153</v>
      </c>
      <c r="C31" s="116">
        <v>7168865</v>
      </c>
      <c r="D31" s="116">
        <v>7168865</v>
      </c>
      <c r="E31" s="116">
        <f t="shared" si="11"/>
        <v>0</v>
      </c>
      <c r="F31" s="116"/>
      <c r="G31" s="116"/>
      <c r="H31" s="117">
        <f t="shared" si="30"/>
        <v>0</v>
      </c>
      <c r="I31" s="116"/>
      <c r="J31" s="116"/>
      <c r="K31" s="118">
        <f t="shared" si="2"/>
        <v>0</v>
      </c>
      <c r="L31" s="116"/>
      <c r="M31" s="116"/>
      <c r="N31" s="116">
        <f t="shared" si="31"/>
        <v>0</v>
      </c>
      <c r="O31" s="116"/>
      <c r="P31" s="116"/>
      <c r="Q31" s="116">
        <f t="shared" si="32"/>
        <v>0</v>
      </c>
      <c r="R31" s="116"/>
      <c r="S31" s="116"/>
      <c r="T31" s="116">
        <f t="shared" si="33"/>
        <v>0</v>
      </c>
      <c r="U31" s="116"/>
      <c r="V31" s="116"/>
      <c r="W31" s="116">
        <f t="shared" si="34"/>
        <v>0</v>
      </c>
      <c r="X31" s="116"/>
      <c r="Y31" s="116"/>
      <c r="Z31" s="116">
        <f t="shared" si="35"/>
        <v>0</v>
      </c>
      <c r="AA31" s="119">
        <f t="shared" si="10"/>
        <v>7168865</v>
      </c>
      <c r="AB31" s="119">
        <f t="shared" si="10"/>
        <v>7168865</v>
      </c>
      <c r="AC31" s="120">
        <f t="shared" si="10"/>
        <v>0</v>
      </c>
    </row>
    <row r="32" spans="1:29" s="94" customFormat="1" ht="10.5" customHeight="1">
      <c r="A32" s="89" t="s">
        <v>154</v>
      </c>
      <c r="B32" s="90"/>
      <c r="C32" s="91">
        <f>SUM(C30:C31)</f>
        <v>43048865</v>
      </c>
      <c r="D32" s="91">
        <f t="shared" ref="D32:Z32" si="36">SUM(D30:D31)</f>
        <v>43048865</v>
      </c>
      <c r="E32" s="91">
        <f t="shared" si="36"/>
        <v>0</v>
      </c>
      <c r="F32" s="91">
        <f t="shared" si="36"/>
        <v>0</v>
      </c>
      <c r="G32" s="91">
        <f t="shared" si="36"/>
        <v>0</v>
      </c>
      <c r="H32" s="91">
        <f t="shared" si="36"/>
        <v>0</v>
      </c>
      <c r="I32" s="91">
        <f t="shared" si="36"/>
        <v>0</v>
      </c>
      <c r="J32" s="91">
        <f t="shared" si="36"/>
        <v>0</v>
      </c>
      <c r="K32" s="92">
        <f t="shared" si="36"/>
        <v>0</v>
      </c>
      <c r="L32" s="91">
        <f t="shared" si="36"/>
        <v>0</v>
      </c>
      <c r="M32" s="91">
        <f t="shared" si="36"/>
        <v>0</v>
      </c>
      <c r="N32" s="91">
        <f t="shared" si="36"/>
        <v>0</v>
      </c>
      <c r="O32" s="91">
        <f t="shared" si="36"/>
        <v>0</v>
      </c>
      <c r="P32" s="91">
        <f t="shared" si="36"/>
        <v>0</v>
      </c>
      <c r="Q32" s="91">
        <f t="shared" si="36"/>
        <v>0</v>
      </c>
      <c r="R32" s="91">
        <f t="shared" si="36"/>
        <v>0</v>
      </c>
      <c r="S32" s="91">
        <f t="shared" si="36"/>
        <v>0</v>
      </c>
      <c r="T32" s="91">
        <f t="shared" si="36"/>
        <v>0</v>
      </c>
      <c r="U32" s="91">
        <f t="shared" si="36"/>
        <v>0</v>
      </c>
      <c r="V32" s="91">
        <f t="shared" si="36"/>
        <v>0</v>
      </c>
      <c r="W32" s="91">
        <f t="shared" si="36"/>
        <v>0</v>
      </c>
      <c r="X32" s="91">
        <f t="shared" si="36"/>
        <v>0</v>
      </c>
      <c r="Y32" s="91">
        <f t="shared" si="36"/>
        <v>0</v>
      </c>
      <c r="Z32" s="91">
        <f t="shared" si="36"/>
        <v>0</v>
      </c>
      <c r="AA32" s="91">
        <f t="shared" si="10"/>
        <v>43048865</v>
      </c>
      <c r="AB32" s="91">
        <f t="shared" si="10"/>
        <v>43048865</v>
      </c>
      <c r="AC32" s="93">
        <f t="shared" si="10"/>
        <v>0</v>
      </c>
    </row>
    <row r="33" spans="1:29">
      <c r="A33" s="81" t="s">
        <v>155</v>
      </c>
      <c r="B33" s="82" t="s">
        <v>156</v>
      </c>
      <c r="C33" s="83"/>
      <c r="D33" s="83"/>
      <c r="E33" s="83"/>
      <c r="F33" s="83"/>
      <c r="G33" s="83"/>
      <c r="H33" s="84">
        <f>SUM(F33-G33)</f>
        <v>0</v>
      </c>
      <c r="I33" s="83">
        <v>7168865</v>
      </c>
      <c r="J33" s="83">
        <v>7168865</v>
      </c>
      <c r="K33" s="85">
        <f t="shared" si="2"/>
        <v>0</v>
      </c>
      <c r="L33" s="83"/>
      <c r="M33" s="83"/>
      <c r="N33" s="83">
        <f>SUM(L33-M33)</f>
        <v>0</v>
      </c>
      <c r="O33" s="83"/>
      <c r="P33" s="83"/>
      <c r="Q33" s="83">
        <f>SUM(O33-P33)</f>
        <v>0</v>
      </c>
      <c r="R33" s="83"/>
      <c r="S33" s="83"/>
      <c r="T33" s="83">
        <f>SUM(R33-S33)</f>
        <v>0</v>
      </c>
      <c r="U33" s="83"/>
      <c r="V33" s="83"/>
      <c r="W33" s="83">
        <f t="shared" ref="W33" si="37">SUM(U33-V33)</f>
        <v>0</v>
      </c>
      <c r="X33" s="83"/>
      <c r="Y33" s="83"/>
      <c r="Z33" s="83">
        <f t="shared" ref="Z33" si="38">SUM(X33-Y33)</f>
        <v>0</v>
      </c>
      <c r="AA33" s="86">
        <f t="shared" si="10"/>
        <v>7168865</v>
      </c>
      <c r="AB33" s="86">
        <f t="shared" si="10"/>
        <v>7168865</v>
      </c>
      <c r="AC33" s="87">
        <f t="shared" si="10"/>
        <v>0</v>
      </c>
    </row>
    <row r="34" spans="1:29" s="94" customFormat="1" ht="13.5">
      <c r="A34" s="89" t="s">
        <v>157</v>
      </c>
      <c r="B34" s="90"/>
      <c r="C34" s="91">
        <f>SUM(C33)</f>
        <v>0</v>
      </c>
      <c r="D34" s="91">
        <f t="shared" ref="D34:Z34" si="39">SUM(D33)</f>
        <v>0</v>
      </c>
      <c r="E34" s="91">
        <f t="shared" si="39"/>
        <v>0</v>
      </c>
      <c r="F34" s="91">
        <f t="shared" si="39"/>
        <v>0</v>
      </c>
      <c r="G34" s="91">
        <f t="shared" si="39"/>
        <v>0</v>
      </c>
      <c r="H34" s="91">
        <f t="shared" si="39"/>
        <v>0</v>
      </c>
      <c r="I34" s="91">
        <f t="shared" si="39"/>
        <v>7168865</v>
      </c>
      <c r="J34" s="91">
        <f t="shared" si="39"/>
        <v>7168865</v>
      </c>
      <c r="K34" s="92">
        <f t="shared" si="39"/>
        <v>0</v>
      </c>
      <c r="L34" s="91">
        <f t="shared" si="39"/>
        <v>0</v>
      </c>
      <c r="M34" s="91">
        <f t="shared" si="39"/>
        <v>0</v>
      </c>
      <c r="N34" s="91">
        <f t="shared" si="39"/>
        <v>0</v>
      </c>
      <c r="O34" s="91">
        <f t="shared" si="39"/>
        <v>0</v>
      </c>
      <c r="P34" s="91">
        <f t="shared" si="39"/>
        <v>0</v>
      </c>
      <c r="Q34" s="91">
        <f t="shared" si="39"/>
        <v>0</v>
      </c>
      <c r="R34" s="91">
        <f t="shared" si="39"/>
        <v>0</v>
      </c>
      <c r="S34" s="91">
        <f t="shared" si="39"/>
        <v>0</v>
      </c>
      <c r="T34" s="91">
        <f t="shared" si="39"/>
        <v>0</v>
      </c>
      <c r="U34" s="91">
        <f t="shared" si="39"/>
        <v>0</v>
      </c>
      <c r="V34" s="91">
        <f t="shared" si="39"/>
        <v>0</v>
      </c>
      <c r="W34" s="91">
        <f t="shared" si="39"/>
        <v>0</v>
      </c>
      <c r="X34" s="91">
        <f t="shared" si="39"/>
        <v>0</v>
      </c>
      <c r="Y34" s="91">
        <f t="shared" si="39"/>
        <v>0</v>
      </c>
      <c r="Z34" s="91">
        <f t="shared" si="39"/>
        <v>0</v>
      </c>
      <c r="AA34" s="86">
        <f t="shared" si="10"/>
        <v>7168865</v>
      </c>
      <c r="AB34" s="86">
        <f t="shared" si="10"/>
        <v>7168865</v>
      </c>
      <c r="AC34" s="87">
        <f t="shared" si="10"/>
        <v>0</v>
      </c>
    </row>
    <row r="35" spans="1:29" s="100" customFormat="1" ht="27">
      <c r="A35" s="159" t="s">
        <v>224</v>
      </c>
      <c r="B35" s="96"/>
      <c r="C35" s="97">
        <f>SUM(C34,C32,C29,C25)</f>
        <v>43131644186</v>
      </c>
      <c r="D35" s="97">
        <f t="shared" ref="D35:W35" si="40">SUM(D34,D32,D29,D25)</f>
        <v>3456958716</v>
      </c>
      <c r="E35" s="97">
        <f t="shared" si="40"/>
        <v>39674685470</v>
      </c>
      <c r="F35" s="97">
        <f t="shared" si="40"/>
        <v>851047000</v>
      </c>
      <c r="G35" s="97">
        <f t="shared" si="40"/>
        <v>39618509</v>
      </c>
      <c r="H35" s="97">
        <f t="shared" si="40"/>
        <v>811428491</v>
      </c>
      <c r="I35" s="97">
        <f>SUM(I34,I32,I29,I25)</f>
        <v>4461482000</v>
      </c>
      <c r="J35" s="97">
        <f t="shared" si="40"/>
        <v>802367000</v>
      </c>
      <c r="K35" s="98">
        <f t="shared" si="40"/>
        <v>3659115000</v>
      </c>
      <c r="L35" s="97">
        <f t="shared" si="40"/>
        <v>822365000</v>
      </c>
      <c r="M35" s="97">
        <f t="shared" si="40"/>
        <v>82164000</v>
      </c>
      <c r="N35" s="97">
        <f t="shared" si="40"/>
        <v>740201000</v>
      </c>
      <c r="O35" s="97">
        <f t="shared" si="40"/>
        <v>0</v>
      </c>
      <c r="P35" s="97">
        <f t="shared" si="40"/>
        <v>0</v>
      </c>
      <c r="Q35" s="97">
        <f t="shared" si="40"/>
        <v>0</v>
      </c>
      <c r="R35" s="97">
        <f t="shared" si="40"/>
        <v>777762349</v>
      </c>
      <c r="S35" s="97">
        <f t="shared" si="40"/>
        <v>131741553</v>
      </c>
      <c r="T35" s="97">
        <f t="shared" si="40"/>
        <v>646020796</v>
      </c>
      <c r="U35" s="97">
        <f t="shared" si="40"/>
        <v>686021036</v>
      </c>
      <c r="V35" s="97">
        <f t="shared" si="40"/>
        <v>66739000</v>
      </c>
      <c r="W35" s="97">
        <f t="shared" si="40"/>
        <v>619282036</v>
      </c>
      <c r="X35" s="97">
        <v>92559000</v>
      </c>
      <c r="Y35" s="97">
        <v>1368000</v>
      </c>
      <c r="Z35" s="97">
        <f>SUM(X35-Y35)</f>
        <v>91191000</v>
      </c>
      <c r="AA35" s="97">
        <f t="shared" si="10"/>
        <v>50822880571</v>
      </c>
      <c r="AB35" s="97">
        <f t="shared" si="10"/>
        <v>4580956778</v>
      </c>
      <c r="AC35" s="99">
        <f t="shared" si="10"/>
        <v>46241923793</v>
      </c>
    </row>
    <row r="36" spans="1:29">
      <c r="A36" s="101" t="s">
        <v>158</v>
      </c>
      <c r="B36" s="102" t="s">
        <v>159</v>
      </c>
      <c r="C36" s="103">
        <v>12261523</v>
      </c>
      <c r="D36" s="103">
        <v>5380671</v>
      </c>
      <c r="E36" s="103">
        <f t="shared" ref="E36:E49" si="41">SUM(C36-D36)</f>
        <v>6880852</v>
      </c>
      <c r="F36" s="103"/>
      <c r="G36" s="103"/>
      <c r="H36" s="103">
        <f t="shared" ref="H36:H42" si="42">SUM(F36-G36)</f>
        <v>0</v>
      </c>
      <c r="I36" s="103"/>
      <c r="J36" s="103"/>
      <c r="K36" s="105">
        <f t="shared" ref="K36:K42" si="43">SUM(I36-J36)</f>
        <v>0</v>
      </c>
      <c r="L36" s="121"/>
      <c r="M36" s="121"/>
      <c r="N36" s="103">
        <f t="shared" ref="N36:N42" si="44">SUM(L36-M36)</f>
        <v>0</v>
      </c>
      <c r="O36" s="103"/>
      <c r="P36" s="103"/>
      <c r="Q36" s="103">
        <f t="shared" ref="Q36:Q42" si="45">SUM(O36-P36)</f>
        <v>0</v>
      </c>
      <c r="R36" s="103"/>
      <c r="S36" s="103"/>
      <c r="T36" s="103">
        <f t="shared" ref="T36:T42" si="46">SUM(R36-S36)</f>
        <v>0</v>
      </c>
      <c r="U36" s="103"/>
      <c r="V36" s="103"/>
      <c r="W36" s="103">
        <f t="shared" ref="W36:W42" si="47">SUM(U36-V36)</f>
        <v>0</v>
      </c>
      <c r="X36" s="103"/>
      <c r="Y36" s="103"/>
      <c r="Z36" s="103">
        <f t="shared" ref="Z36:Z42" si="48">SUM(X36-Y36)</f>
        <v>0</v>
      </c>
      <c r="AA36" s="106">
        <f t="shared" si="10"/>
        <v>12261523</v>
      </c>
      <c r="AB36" s="106">
        <f t="shared" si="10"/>
        <v>5380671</v>
      </c>
      <c r="AC36" s="107">
        <f t="shared" si="10"/>
        <v>6880852</v>
      </c>
    </row>
    <row r="37" spans="1:29">
      <c r="A37" s="108" t="s">
        <v>160</v>
      </c>
      <c r="B37" s="109" t="s">
        <v>161</v>
      </c>
      <c r="C37" s="110">
        <v>20544157</v>
      </c>
      <c r="D37" s="110">
        <v>5574843</v>
      </c>
      <c r="E37" s="110">
        <f t="shared" si="41"/>
        <v>14969314</v>
      </c>
      <c r="F37" s="110"/>
      <c r="G37" s="110"/>
      <c r="H37" s="110">
        <f t="shared" si="42"/>
        <v>0</v>
      </c>
      <c r="I37" s="110"/>
      <c r="J37" s="110"/>
      <c r="K37" s="112">
        <f t="shared" si="43"/>
        <v>0</v>
      </c>
      <c r="L37" s="122"/>
      <c r="M37" s="122"/>
      <c r="N37" s="110">
        <f t="shared" si="44"/>
        <v>0</v>
      </c>
      <c r="O37" s="122"/>
      <c r="P37" s="122"/>
      <c r="Q37" s="110">
        <f t="shared" si="45"/>
        <v>0</v>
      </c>
      <c r="R37" s="122"/>
      <c r="S37" s="122"/>
      <c r="T37" s="110">
        <f t="shared" si="46"/>
        <v>0</v>
      </c>
      <c r="U37" s="122"/>
      <c r="V37" s="122"/>
      <c r="W37" s="110">
        <f t="shared" si="47"/>
        <v>0</v>
      </c>
      <c r="X37" s="122"/>
      <c r="Y37" s="122"/>
      <c r="Z37" s="110">
        <f t="shared" si="48"/>
        <v>0</v>
      </c>
      <c r="AA37" s="110">
        <f t="shared" si="10"/>
        <v>20544157</v>
      </c>
      <c r="AB37" s="110">
        <f t="shared" si="10"/>
        <v>5574843</v>
      </c>
      <c r="AC37" s="113">
        <f t="shared" si="10"/>
        <v>14969314</v>
      </c>
    </row>
    <row r="38" spans="1:29">
      <c r="A38" s="108" t="s">
        <v>162</v>
      </c>
      <c r="B38" s="109" t="s">
        <v>163</v>
      </c>
      <c r="C38" s="110">
        <v>40694985</v>
      </c>
      <c r="D38" s="110">
        <v>14125499</v>
      </c>
      <c r="E38" s="110">
        <f t="shared" si="41"/>
        <v>26569486</v>
      </c>
      <c r="F38" s="110"/>
      <c r="G38" s="110"/>
      <c r="H38" s="110">
        <f t="shared" si="42"/>
        <v>0</v>
      </c>
      <c r="I38" s="110"/>
      <c r="J38" s="110"/>
      <c r="K38" s="112">
        <f t="shared" si="43"/>
        <v>0</v>
      </c>
      <c r="L38" s="122"/>
      <c r="M38" s="122"/>
      <c r="N38" s="110">
        <f t="shared" si="44"/>
        <v>0</v>
      </c>
      <c r="O38" s="122"/>
      <c r="P38" s="122"/>
      <c r="Q38" s="110">
        <f t="shared" si="45"/>
        <v>0</v>
      </c>
      <c r="R38" s="122"/>
      <c r="S38" s="122"/>
      <c r="T38" s="110">
        <f t="shared" si="46"/>
        <v>0</v>
      </c>
      <c r="U38" s="122"/>
      <c r="V38" s="122"/>
      <c r="W38" s="110">
        <f t="shared" si="47"/>
        <v>0</v>
      </c>
      <c r="X38" s="122"/>
      <c r="Y38" s="122"/>
      <c r="Z38" s="110">
        <f t="shared" si="48"/>
        <v>0</v>
      </c>
      <c r="AA38" s="110">
        <f t="shared" si="10"/>
        <v>40694985</v>
      </c>
      <c r="AB38" s="110">
        <f t="shared" si="10"/>
        <v>14125499</v>
      </c>
      <c r="AC38" s="113">
        <f t="shared" si="10"/>
        <v>26569486</v>
      </c>
    </row>
    <row r="39" spans="1:29">
      <c r="A39" s="108" t="s">
        <v>164</v>
      </c>
      <c r="B39" s="109" t="s">
        <v>165</v>
      </c>
      <c r="C39" s="110">
        <v>450000</v>
      </c>
      <c r="D39" s="110"/>
      <c r="E39" s="110">
        <f t="shared" si="41"/>
        <v>450000</v>
      </c>
      <c r="F39" s="110"/>
      <c r="G39" s="110"/>
      <c r="H39" s="110">
        <f t="shared" si="42"/>
        <v>0</v>
      </c>
      <c r="I39" s="110"/>
      <c r="J39" s="110"/>
      <c r="K39" s="112">
        <f t="shared" si="43"/>
        <v>0</v>
      </c>
      <c r="L39" s="122"/>
      <c r="M39" s="122"/>
      <c r="N39" s="110">
        <f t="shared" si="44"/>
        <v>0</v>
      </c>
      <c r="O39" s="122"/>
      <c r="P39" s="122"/>
      <c r="Q39" s="110">
        <f t="shared" si="45"/>
        <v>0</v>
      </c>
      <c r="R39" s="122"/>
      <c r="S39" s="122"/>
      <c r="T39" s="110">
        <f t="shared" si="46"/>
        <v>0</v>
      </c>
      <c r="U39" s="122"/>
      <c r="V39" s="122"/>
      <c r="W39" s="110">
        <f t="shared" si="47"/>
        <v>0</v>
      </c>
      <c r="X39" s="122"/>
      <c r="Y39" s="122"/>
      <c r="Z39" s="110">
        <f t="shared" si="48"/>
        <v>0</v>
      </c>
      <c r="AA39" s="110">
        <f t="shared" si="10"/>
        <v>450000</v>
      </c>
      <c r="AB39" s="110">
        <f t="shared" si="10"/>
        <v>0</v>
      </c>
      <c r="AC39" s="113">
        <f t="shared" si="10"/>
        <v>450000</v>
      </c>
    </row>
    <row r="40" spans="1:29">
      <c r="A40" s="108" t="s">
        <v>166</v>
      </c>
      <c r="B40" s="109" t="s">
        <v>167</v>
      </c>
      <c r="C40" s="110">
        <v>249586131</v>
      </c>
      <c r="D40" s="110"/>
      <c r="E40" s="110">
        <f t="shared" si="41"/>
        <v>249586131</v>
      </c>
      <c r="F40" s="110"/>
      <c r="G40" s="110"/>
      <c r="H40" s="110">
        <f t="shared" si="42"/>
        <v>0</v>
      </c>
      <c r="I40" s="110"/>
      <c r="J40" s="110"/>
      <c r="K40" s="112">
        <f t="shared" si="43"/>
        <v>0</v>
      </c>
      <c r="L40" s="122"/>
      <c r="M40" s="122"/>
      <c r="N40" s="110">
        <f t="shared" si="44"/>
        <v>0</v>
      </c>
      <c r="O40" s="122"/>
      <c r="P40" s="122"/>
      <c r="Q40" s="110">
        <f t="shared" si="45"/>
        <v>0</v>
      </c>
      <c r="R40" s="122"/>
      <c r="S40" s="122"/>
      <c r="T40" s="110">
        <f t="shared" si="46"/>
        <v>0</v>
      </c>
      <c r="U40" s="122"/>
      <c r="V40" s="122"/>
      <c r="W40" s="110">
        <f t="shared" si="47"/>
        <v>0</v>
      </c>
      <c r="X40" s="122"/>
      <c r="Y40" s="122"/>
      <c r="Z40" s="110">
        <f t="shared" si="48"/>
        <v>0</v>
      </c>
      <c r="AA40" s="110">
        <f t="shared" si="10"/>
        <v>249586131</v>
      </c>
      <c r="AB40" s="110">
        <f t="shared" si="10"/>
        <v>0</v>
      </c>
      <c r="AC40" s="113">
        <f t="shared" si="10"/>
        <v>249586131</v>
      </c>
    </row>
    <row r="41" spans="1:29">
      <c r="A41" s="108" t="s">
        <v>168</v>
      </c>
      <c r="B41" s="109" t="s">
        <v>169</v>
      </c>
      <c r="C41" s="110">
        <v>650000</v>
      </c>
      <c r="D41" s="110"/>
      <c r="E41" s="110">
        <f t="shared" si="41"/>
        <v>650000</v>
      </c>
      <c r="F41" s="110"/>
      <c r="G41" s="110"/>
      <c r="H41" s="110">
        <f t="shared" si="42"/>
        <v>0</v>
      </c>
      <c r="I41" s="110"/>
      <c r="J41" s="110"/>
      <c r="K41" s="112">
        <f t="shared" si="43"/>
        <v>0</v>
      </c>
      <c r="L41" s="122"/>
      <c r="M41" s="122"/>
      <c r="N41" s="110">
        <f t="shared" si="44"/>
        <v>0</v>
      </c>
      <c r="O41" s="122"/>
      <c r="P41" s="122"/>
      <c r="Q41" s="110">
        <f t="shared" si="45"/>
        <v>0</v>
      </c>
      <c r="R41" s="122"/>
      <c r="S41" s="122"/>
      <c r="T41" s="110">
        <f t="shared" si="46"/>
        <v>0</v>
      </c>
      <c r="U41" s="122"/>
      <c r="V41" s="122"/>
      <c r="W41" s="110">
        <f t="shared" si="47"/>
        <v>0</v>
      </c>
      <c r="X41" s="122"/>
      <c r="Y41" s="122"/>
      <c r="Z41" s="110">
        <f t="shared" si="48"/>
        <v>0</v>
      </c>
      <c r="AA41" s="110">
        <f t="shared" si="10"/>
        <v>650000</v>
      </c>
      <c r="AB41" s="110">
        <f t="shared" si="10"/>
        <v>0</v>
      </c>
      <c r="AC41" s="113">
        <f t="shared" si="10"/>
        <v>650000</v>
      </c>
    </row>
    <row r="42" spans="1:29">
      <c r="A42" s="114" t="s">
        <v>170</v>
      </c>
      <c r="B42" s="115" t="s">
        <v>171</v>
      </c>
      <c r="C42" s="116">
        <v>28890495</v>
      </c>
      <c r="D42" s="116">
        <v>13306363</v>
      </c>
      <c r="E42" s="116">
        <f t="shared" si="41"/>
        <v>15584132</v>
      </c>
      <c r="F42" s="116">
        <v>600000</v>
      </c>
      <c r="G42" s="116">
        <v>246232</v>
      </c>
      <c r="H42" s="116">
        <f t="shared" si="42"/>
        <v>353768</v>
      </c>
      <c r="I42" s="116"/>
      <c r="J42" s="116"/>
      <c r="K42" s="118">
        <f t="shared" si="43"/>
        <v>0</v>
      </c>
      <c r="L42" s="123"/>
      <c r="M42" s="123"/>
      <c r="N42" s="116">
        <f t="shared" si="44"/>
        <v>0</v>
      </c>
      <c r="O42" s="123"/>
      <c r="P42" s="123"/>
      <c r="Q42" s="116">
        <f t="shared" si="45"/>
        <v>0</v>
      </c>
      <c r="R42" s="123"/>
      <c r="S42" s="123"/>
      <c r="T42" s="116">
        <f t="shared" si="46"/>
        <v>0</v>
      </c>
      <c r="U42" s="123"/>
      <c r="V42" s="123"/>
      <c r="W42" s="116">
        <f t="shared" si="47"/>
        <v>0</v>
      </c>
      <c r="X42" s="123"/>
      <c r="Y42" s="123"/>
      <c r="Z42" s="116">
        <f t="shared" si="48"/>
        <v>0</v>
      </c>
      <c r="AA42" s="119">
        <f t="shared" si="10"/>
        <v>29490495</v>
      </c>
      <c r="AB42" s="119">
        <f t="shared" si="10"/>
        <v>13552595</v>
      </c>
      <c r="AC42" s="120">
        <f t="shared" si="10"/>
        <v>15937900</v>
      </c>
    </row>
    <row r="43" spans="1:29" s="94" customFormat="1" ht="13.5">
      <c r="A43" s="89" t="s">
        <v>172</v>
      </c>
      <c r="B43" s="90"/>
      <c r="C43" s="91">
        <f>SUM(C36:C42)</f>
        <v>353077291</v>
      </c>
      <c r="D43" s="91">
        <f t="shared" ref="D43:H43" si="49">SUM(D36:D42)</f>
        <v>38387376</v>
      </c>
      <c r="E43" s="91">
        <f t="shared" si="49"/>
        <v>314689915</v>
      </c>
      <c r="F43" s="91">
        <f t="shared" si="49"/>
        <v>600000</v>
      </c>
      <c r="G43" s="91">
        <f t="shared" si="49"/>
        <v>246232</v>
      </c>
      <c r="H43" s="91">
        <f t="shared" si="49"/>
        <v>353768</v>
      </c>
      <c r="I43" s="91">
        <v>176568000</v>
      </c>
      <c r="J43" s="91">
        <v>160582000</v>
      </c>
      <c r="K43" s="91">
        <f>SUM(I43-J43)</f>
        <v>15986000</v>
      </c>
      <c r="L43" s="91">
        <v>43433000</v>
      </c>
      <c r="M43" s="91">
        <v>33081000</v>
      </c>
      <c r="N43" s="91">
        <f>SUM(L43-M43)</f>
        <v>10352000</v>
      </c>
      <c r="O43" s="91">
        <v>6739000</v>
      </c>
      <c r="P43" s="91">
        <v>6735000</v>
      </c>
      <c r="Q43" s="91">
        <f>SUM(O43-P43)</f>
        <v>4000</v>
      </c>
      <c r="R43" s="91">
        <v>64704000</v>
      </c>
      <c r="S43" s="91">
        <v>60020000</v>
      </c>
      <c r="T43" s="91">
        <f>SUM(R43-S43)</f>
        <v>4684000</v>
      </c>
      <c r="U43" s="91">
        <v>10601000</v>
      </c>
      <c r="V43" s="91">
        <v>9250000</v>
      </c>
      <c r="W43" s="91">
        <f>SUM(U43-V43)</f>
        <v>1351000</v>
      </c>
      <c r="X43" s="91">
        <v>4210000</v>
      </c>
      <c r="Y43" s="91">
        <v>1775000</v>
      </c>
      <c r="Z43" s="91">
        <f>SUM(X43-Y43)</f>
        <v>2435000</v>
      </c>
      <c r="AA43" s="91">
        <f t="shared" si="10"/>
        <v>659932291</v>
      </c>
      <c r="AB43" s="91">
        <f t="shared" si="10"/>
        <v>310076608</v>
      </c>
      <c r="AC43" s="93">
        <f t="shared" si="10"/>
        <v>349855683</v>
      </c>
    </row>
    <row r="44" spans="1:29">
      <c r="A44" s="101" t="s">
        <v>173</v>
      </c>
      <c r="B44" s="102" t="s">
        <v>174</v>
      </c>
      <c r="C44" s="103">
        <v>3227418</v>
      </c>
      <c r="D44" s="103">
        <v>3227418</v>
      </c>
      <c r="E44" s="103">
        <f t="shared" si="41"/>
        <v>0</v>
      </c>
      <c r="F44" s="103">
        <v>379797</v>
      </c>
      <c r="G44" s="103">
        <v>379797</v>
      </c>
      <c r="H44" s="103">
        <f t="shared" ref="H44:H45" si="50">SUM(F44-G44)</f>
        <v>0</v>
      </c>
      <c r="I44" s="103"/>
      <c r="J44" s="103"/>
      <c r="K44" s="103">
        <f t="shared" ref="K44:K45" si="51">SUM(I44-J44)</f>
        <v>0</v>
      </c>
      <c r="L44" s="121"/>
      <c r="M44" s="121"/>
      <c r="N44" s="103">
        <f t="shared" ref="N44:N45" si="52">SUM(L44-M44)</f>
        <v>0</v>
      </c>
      <c r="O44" s="121"/>
      <c r="P44" s="121"/>
      <c r="Q44" s="103">
        <f t="shared" ref="Q44:Q45" si="53">SUM(O44-P44)</f>
        <v>0</v>
      </c>
      <c r="R44" s="121"/>
      <c r="S44" s="121"/>
      <c r="T44" s="103">
        <f t="shared" ref="T44:T45" si="54">SUM(R44-S44)</f>
        <v>0</v>
      </c>
      <c r="U44" s="121"/>
      <c r="V44" s="121"/>
      <c r="W44" s="103">
        <f t="shared" ref="W44:W45" si="55">SUM(U44-V44)</f>
        <v>0</v>
      </c>
      <c r="X44" s="121"/>
      <c r="Y44" s="121"/>
      <c r="Z44" s="103">
        <f t="shared" ref="Z44:Z45" si="56">SUM(X44-Y44)</f>
        <v>0</v>
      </c>
      <c r="AA44" s="106">
        <f t="shared" si="10"/>
        <v>3607215</v>
      </c>
      <c r="AB44" s="106">
        <f t="shared" si="10"/>
        <v>3607215</v>
      </c>
      <c r="AC44" s="107">
        <f t="shared" si="10"/>
        <v>0</v>
      </c>
    </row>
    <row r="45" spans="1:29">
      <c r="A45" s="114" t="s">
        <v>175</v>
      </c>
      <c r="B45" s="115" t="s">
        <v>176</v>
      </c>
      <c r="C45" s="116">
        <v>333414</v>
      </c>
      <c r="D45" s="116">
        <v>333414</v>
      </c>
      <c r="E45" s="116">
        <f t="shared" si="41"/>
        <v>0</v>
      </c>
      <c r="F45" s="116">
        <v>413413</v>
      </c>
      <c r="G45" s="116">
        <v>413413</v>
      </c>
      <c r="H45" s="116">
        <f t="shared" si="50"/>
        <v>0</v>
      </c>
      <c r="I45" s="116"/>
      <c r="J45" s="116"/>
      <c r="K45" s="116">
        <f t="shared" si="51"/>
        <v>0</v>
      </c>
      <c r="L45" s="123"/>
      <c r="M45" s="123"/>
      <c r="N45" s="116">
        <f t="shared" si="52"/>
        <v>0</v>
      </c>
      <c r="O45" s="123"/>
      <c r="P45" s="123"/>
      <c r="Q45" s="116">
        <f t="shared" si="53"/>
        <v>0</v>
      </c>
      <c r="R45" s="123"/>
      <c r="S45" s="123"/>
      <c r="T45" s="116">
        <f t="shared" si="54"/>
        <v>0</v>
      </c>
      <c r="U45" s="123"/>
      <c r="V45" s="123"/>
      <c r="W45" s="116">
        <f t="shared" si="55"/>
        <v>0</v>
      </c>
      <c r="X45" s="123"/>
      <c r="Y45" s="123"/>
      <c r="Z45" s="116">
        <f t="shared" si="56"/>
        <v>0</v>
      </c>
      <c r="AA45" s="119">
        <f t="shared" si="10"/>
        <v>746827</v>
      </c>
      <c r="AB45" s="119">
        <f t="shared" si="10"/>
        <v>746827</v>
      </c>
      <c r="AC45" s="120">
        <f t="shared" si="10"/>
        <v>0</v>
      </c>
    </row>
    <row r="46" spans="1:29" s="94" customFormat="1" ht="13.5">
      <c r="A46" s="89" t="s">
        <v>177</v>
      </c>
      <c r="B46" s="90"/>
      <c r="C46" s="91">
        <f>SUM(C44:C45)</f>
        <v>3560832</v>
      </c>
      <c r="D46" s="91">
        <f t="shared" ref="D46:Z46" si="57">SUM(D44:D45)</f>
        <v>3560832</v>
      </c>
      <c r="E46" s="91">
        <f t="shared" si="57"/>
        <v>0</v>
      </c>
      <c r="F46" s="91">
        <f t="shared" si="57"/>
        <v>793210</v>
      </c>
      <c r="G46" s="91">
        <f t="shared" si="57"/>
        <v>793210</v>
      </c>
      <c r="H46" s="91">
        <f t="shared" si="57"/>
        <v>0</v>
      </c>
      <c r="I46" s="91">
        <f t="shared" si="57"/>
        <v>0</v>
      </c>
      <c r="J46" s="91">
        <f t="shared" si="57"/>
        <v>0</v>
      </c>
      <c r="K46" s="91">
        <f t="shared" si="57"/>
        <v>0</v>
      </c>
      <c r="L46" s="91">
        <f t="shared" si="57"/>
        <v>0</v>
      </c>
      <c r="M46" s="91">
        <f t="shared" si="57"/>
        <v>0</v>
      </c>
      <c r="N46" s="91">
        <f t="shared" si="57"/>
        <v>0</v>
      </c>
      <c r="O46" s="91">
        <f t="shared" si="57"/>
        <v>0</v>
      </c>
      <c r="P46" s="91">
        <f t="shared" si="57"/>
        <v>0</v>
      </c>
      <c r="Q46" s="91">
        <f t="shared" si="57"/>
        <v>0</v>
      </c>
      <c r="R46" s="91">
        <f t="shared" si="57"/>
        <v>0</v>
      </c>
      <c r="S46" s="91">
        <f t="shared" si="57"/>
        <v>0</v>
      </c>
      <c r="T46" s="91">
        <f t="shared" si="57"/>
        <v>0</v>
      </c>
      <c r="U46" s="91">
        <f t="shared" si="57"/>
        <v>0</v>
      </c>
      <c r="V46" s="91">
        <f t="shared" si="57"/>
        <v>0</v>
      </c>
      <c r="W46" s="91">
        <f t="shared" si="57"/>
        <v>0</v>
      </c>
      <c r="X46" s="91">
        <f t="shared" si="57"/>
        <v>0</v>
      </c>
      <c r="Y46" s="91">
        <f t="shared" si="57"/>
        <v>0</v>
      </c>
      <c r="Z46" s="91">
        <f t="shared" si="57"/>
        <v>0</v>
      </c>
      <c r="AA46" s="91">
        <f t="shared" si="10"/>
        <v>4354042</v>
      </c>
      <c r="AB46" s="91">
        <f t="shared" si="10"/>
        <v>4354042</v>
      </c>
      <c r="AC46" s="93">
        <f t="shared" si="10"/>
        <v>0</v>
      </c>
    </row>
    <row r="47" spans="1:29">
      <c r="A47" s="101" t="s">
        <v>178</v>
      </c>
      <c r="B47" s="102" t="s">
        <v>179</v>
      </c>
      <c r="C47" s="103">
        <v>21051448</v>
      </c>
      <c r="D47" s="103">
        <v>21051448</v>
      </c>
      <c r="E47" s="103">
        <f t="shared" si="41"/>
        <v>0</v>
      </c>
      <c r="F47" s="103"/>
      <c r="G47" s="103"/>
      <c r="H47" s="103">
        <f t="shared" ref="H47:H49" si="58">SUM(F47-G47)</f>
        <v>0</v>
      </c>
      <c r="I47" s="103"/>
      <c r="J47" s="103"/>
      <c r="K47" s="103">
        <f t="shared" ref="K47:K49" si="59">SUM(I47-J47)</f>
        <v>0</v>
      </c>
      <c r="L47" s="121"/>
      <c r="M47" s="121"/>
      <c r="N47" s="103">
        <f t="shared" ref="N47:N49" si="60">SUM(L47-M47)</f>
        <v>0</v>
      </c>
      <c r="O47" s="121"/>
      <c r="P47" s="121"/>
      <c r="Q47" s="103">
        <f t="shared" ref="Q47:Q49" si="61">SUM(O47-P47)</f>
        <v>0</v>
      </c>
      <c r="R47" s="121"/>
      <c r="S47" s="121"/>
      <c r="T47" s="103">
        <f t="shared" ref="T47:T49" si="62">SUM(R47-S47)</f>
        <v>0</v>
      </c>
      <c r="U47" s="121"/>
      <c r="V47" s="121"/>
      <c r="W47" s="103">
        <f t="shared" ref="W47:W49" si="63">SUM(U47-V47)</f>
        <v>0</v>
      </c>
      <c r="X47" s="121"/>
      <c r="Y47" s="121"/>
      <c r="Z47" s="103">
        <f t="shared" ref="Z47:Z49" si="64">SUM(X47-Y47)</f>
        <v>0</v>
      </c>
      <c r="AA47" s="106">
        <f t="shared" si="10"/>
        <v>21051448</v>
      </c>
      <c r="AB47" s="106">
        <f t="shared" si="10"/>
        <v>21051448</v>
      </c>
      <c r="AC47" s="107">
        <f t="shared" si="10"/>
        <v>0</v>
      </c>
    </row>
    <row r="48" spans="1:29">
      <c r="A48" s="108" t="s">
        <v>180</v>
      </c>
      <c r="B48" s="109" t="s">
        <v>181</v>
      </c>
      <c r="C48" s="110">
        <v>38100423</v>
      </c>
      <c r="D48" s="110">
        <v>38100423</v>
      </c>
      <c r="E48" s="110">
        <f t="shared" si="41"/>
        <v>0</v>
      </c>
      <c r="F48" s="110"/>
      <c r="G48" s="110"/>
      <c r="H48" s="110">
        <f t="shared" si="58"/>
        <v>0</v>
      </c>
      <c r="I48" s="110"/>
      <c r="J48" s="110"/>
      <c r="K48" s="110">
        <f t="shared" si="59"/>
        <v>0</v>
      </c>
      <c r="L48" s="122"/>
      <c r="M48" s="122"/>
      <c r="N48" s="110">
        <f t="shared" si="60"/>
        <v>0</v>
      </c>
      <c r="O48" s="122"/>
      <c r="P48" s="122"/>
      <c r="Q48" s="110">
        <f t="shared" si="61"/>
        <v>0</v>
      </c>
      <c r="R48" s="122"/>
      <c r="S48" s="122"/>
      <c r="T48" s="110">
        <f t="shared" si="62"/>
        <v>0</v>
      </c>
      <c r="U48" s="122"/>
      <c r="V48" s="122"/>
      <c r="W48" s="110">
        <f t="shared" si="63"/>
        <v>0</v>
      </c>
      <c r="X48" s="122"/>
      <c r="Y48" s="122"/>
      <c r="Z48" s="110">
        <f t="shared" si="64"/>
        <v>0</v>
      </c>
      <c r="AA48" s="110">
        <f t="shared" si="10"/>
        <v>38100423</v>
      </c>
      <c r="AB48" s="110">
        <f t="shared" si="10"/>
        <v>38100423</v>
      </c>
      <c r="AC48" s="113">
        <f t="shared" si="10"/>
        <v>0</v>
      </c>
    </row>
    <row r="49" spans="1:29">
      <c r="A49" s="114" t="s">
        <v>182</v>
      </c>
      <c r="B49" s="115" t="s">
        <v>183</v>
      </c>
      <c r="C49" s="116">
        <v>1450000</v>
      </c>
      <c r="D49" s="116">
        <v>1450000</v>
      </c>
      <c r="E49" s="116">
        <f t="shared" si="41"/>
        <v>0</v>
      </c>
      <c r="F49" s="116"/>
      <c r="G49" s="116"/>
      <c r="H49" s="116">
        <f t="shared" si="58"/>
        <v>0</v>
      </c>
      <c r="I49" s="116"/>
      <c r="J49" s="116"/>
      <c r="K49" s="116">
        <f t="shared" si="59"/>
        <v>0</v>
      </c>
      <c r="L49" s="123"/>
      <c r="M49" s="123"/>
      <c r="N49" s="116">
        <f t="shared" si="60"/>
        <v>0</v>
      </c>
      <c r="O49" s="123"/>
      <c r="P49" s="123"/>
      <c r="Q49" s="116">
        <f t="shared" si="61"/>
        <v>0</v>
      </c>
      <c r="R49" s="123"/>
      <c r="S49" s="123"/>
      <c r="T49" s="116">
        <f t="shared" si="62"/>
        <v>0</v>
      </c>
      <c r="U49" s="123"/>
      <c r="V49" s="123"/>
      <c r="W49" s="116">
        <f t="shared" si="63"/>
        <v>0</v>
      </c>
      <c r="X49" s="123"/>
      <c r="Y49" s="123"/>
      <c r="Z49" s="116">
        <f t="shared" si="64"/>
        <v>0</v>
      </c>
      <c r="AA49" s="119">
        <f t="shared" si="10"/>
        <v>1450000</v>
      </c>
      <c r="AB49" s="119">
        <f t="shared" si="10"/>
        <v>1450000</v>
      </c>
      <c r="AC49" s="120">
        <f t="shared" si="10"/>
        <v>0</v>
      </c>
    </row>
    <row r="50" spans="1:29" s="94" customFormat="1" ht="13.5">
      <c r="A50" s="89" t="s">
        <v>184</v>
      </c>
      <c r="B50" s="90"/>
      <c r="C50" s="91">
        <f>SUM(C47:C49)</f>
        <v>60601871</v>
      </c>
      <c r="D50" s="91">
        <f t="shared" ref="D50:W50" si="65">SUM(D47:D49)</f>
        <v>60601871</v>
      </c>
      <c r="E50" s="91">
        <f t="shared" si="65"/>
        <v>0</v>
      </c>
      <c r="F50" s="91">
        <f t="shared" si="65"/>
        <v>0</v>
      </c>
      <c r="G50" s="91">
        <f t="shared" si="65"/>
        <v>0</v>
      </c>
      <c r="H50" s="91">
        <f t="shared" si="65"/>
        <v>0</v>
      </c>
      <c r="I50" s="91">
        <f t="shared" si="65"/>
        <v>0</v>
      </c>
      <c r="J50" s="91">
        <f t="shared" si="65"/>
        <v>0</v>
      </c>
      <c r="K50" s="91">
        <f t="shared" si="65"/>
        <v>0</v>
      </c>
      <c r="L50" s="91">
        <f t="shared" si="65"/>
        <v>0</v>
      </c>
      <c r="M50" s="91">
        <f t="shared" si="65"/>
        <v>0</v>
      </c>
      <c r="N50" s="91">
        <f t="shared" si="65"/>
        <v>0</v>
      </c>
      <c r="O50" s="91">
        <f t="shared" si="65"/>
        <v>0</v>
      </c>
      <c r="P50" s="91">
        <f t="shared" si="65"/>
        <v>0</v>
      </c>
      <c r="Q50" s="91">
        <f t="shared" si="65"/>
        <v>0</v>
      </c>
      <c r="R50" s="91">
        <f t="shared" si="65"/>
        <v>0</v>
      </c>
      <c r="S50" s="91">
        <f t="shared" si="65"/>
        <v>0</v>
      </c>
      <c r="T50" s="91">
        <f t="shared" si="65"/>
        <v>0</v>
      </c>
      <c r="U50" s="91">
        <f t="shared" si="65"/>
        <v>0</v>
      </c>
      <c r="V50" s="91">
        <f t="shared" si="65"/>
        <v>0</v>
      </c>
      <c r="W50" s="91">
        <f t="shared" si="65"/>
        <v>0</v>
      </c>
      <c r="X50" s="91">
        <v>39354000</v>
      </c>
      <c r="Y50" s="91">
        <v>39354000</v>
      </c>
      <c r="Z50" s="91">
        <f>SUM(X50-Y50)</f>
        <v>0</v>
      </c>
      <c r="AA50" s="91">
        <f t="shared" si="10"/>
        <v>99955871</v>
      </c>
      <c r="AB50" s="91">
        <f t="shared" si="10"/>
        <v>99955871</v>
      </c>
      <c r="AC50" s="93">
        <f t="shared" si="10"/>
        <v>0</v>
      </c>
    </row>
    <row r="51" spans="1:29" s="94" customFormat="1" ht="13.5">
      <c r="A51" s="89" t="s">
        <v>185</v>
      </c>
      <c r="B51" s="90"/>
      <c r="C51" s="91">
        <f>SUM(C46,C50)</f>
        <v>64162703</v>
      </c>
      <c r="D51" s="91">
        <f>SUM(D46,D50)</f>
        <v>64162703</v>
      </c>
      <c r="E51" s="91">
        <f t="shared" ref="E51:Z51" si="66">SUM(E46,E50)</f>
        <v>0</v>
      </c>
      <c r="F51" s="91">
        <f t="shared" si="66"/>
        <v>793210</v>
      </c>
      <c r="G51" s="91">
        <f t="shared" si="66"/>
        <v>793210</v>
      </c>
      <c r="H51" s="91">
        <f t="shared" si="66"/>
        <v>0</v>
      </c>
      <c r="I51" s="91">
        <f t="shared" si="66"/>
        <v>0</v>
      </c>
      <c r="J51" s="91">
        <f t="shared" si="66"/>
        <v>0</v>
      </c>
      <c r="K51" s="91">
        <f t="shared" si="66"/>
        <v>0</v>
      </c>
      <c r="L51" s="91">
        <f t="shared" si="66"/>
        <v>0</v>
      </c>
      <c r="M51" s="91">
        <f t="shared" si="66"/>
        <v>0</v>
      </c>
      <c r="N51" s="91">
        <f t="shared" si="66"/>
        <v>0</v>
      </c>
      <c r="O51" s="91">
        <f t="shared" si="66"/>
        <v>0</v>
      </c>
      <c r="P51" s="91">
        <f t="shared" si="66"/>
        <v>0</v>
      </c>
      <c r="Q51" s="91">
        <f t="shared" si="66"/>
        <v>0</v>
      </c>
      <c r="R51" s="91">
        <f t="shared" si="66"/>
        <v>0</v>
      </c>
      <c r="S51" s="91">
        <f t="shared" si="66"/>
        <v>0</v>
      </c>
      <c r="T51" s="91">
        <f t="shared" si="66"/>
        <v>0</v>
      </c>
      <c r="U51" s="91">
        <f t="shared" si="66"/>
        <v>0</v>
      </c>
      <c r="V51" s="91">
        <f t="shared" si="66"/>
        <v>0</v>
      </c>
      <c r="W51" s="91">
        <f t="shared" si="66"/>
        <v>0</v>
      </c>
      <c r="X51" s="91">
        <f t="shared" si="66"/>
        <v>39354000</v>
      </c>
      <c r="Y51" s="91">
        <f t="shared" si="66"/>
        <v>39354000</v>
      </c>
      <c r="Z51" s="91">
        <f t="shared" si="66"/>
        <v>0</v>
      </c>
      <c r="AA51" s="91">
        <f t="shared" si="10"/>
        <v>104309913</v>
      </c>
      <c r="AB51" s="91">
        <f t="shared" si="10"/>
        <v>104309913</v>
      </c>
      <c r="AC51" s="93">
        <f t="shared" si="10"/>
        <v>0</v>
      </c>
    </row>
    <row r="52" spans="1:29" s="100" customFormat="1" ht="27">
      <c r="A52" s="160" t="s">
        <v>225</v>
      </c>
      <c r="B52" s="124"/>
      <c r="C52" s="125">
        <f>SUM(C43,C51)</f>
        <v>417239994</v>
      </c>
      <c r="D52" s="125">
        <f>SUM(D43,D51)</f>
        <v>102550079</v>
      </c>
      <c r="E52" s="125">
        <f t="shared" ref="E52:Z52" si="67">SUM(E43,E51)</f>
        <v>314689915</v>
      </c>
      <c r="F52" s="125">
        <f t="shared" si="67"/>
        <v>1393210</v>
      </c>
      <c r="G52" s="125">
        <f t="shared" si="67"/>
        <v>1039442</v>
      </c>
      <c r="H52" s="125">
        <f t="shared" si="67"/>
        <v>353768</v>
      </c>
      <c r="I52" s="125">
        <f t="shared" si="67"/>
        <v>176568000</v>
      </c>
      <c r="J52" s="125">
        <f t="shared" si="67"/>
        <v>160582000</v>
      </c>
      <c r="K52" s="125">
        <f t="shared" si="67"/>
        <v>15986000</v>
      </c>
      <c r="L52" s="125">
        <f t="shared" si="67"/>
        <v>43433000</v>
      </c>
      <c r="M52" s="125">
        <f t="shared" si="67"/>
        <v>33081000</v>
      </c>
      <c r="N52" s="125">
        <f t="shared" si="67"/>
        <v>10352000</v>
      </c>
      <c r="O52" s="125">
        <f t="shared" si="67"/>
        <v>6739000</v>
      </c>
      <c r="P52" s="125">
        <f t="shared" si="67"/>
        <v>6735000</v>
      </c>
      <c r="Q52" s="125">
        <f t="shared" si="67"/>
        <v>4000</v>
      </c>
      <c r="R52" s="125">
        <f t="shared" si="67"/>
        <v>64704000</v>
      </c>
      <c r="S52" s="125">
        <f t="shared" si="67"/>
        <v>60020000</v>
      </c>
      <c r="T52" s="125">
        <f t="shared" si="67"/>
        <v>4684000</v>
      </c>
      <c r="U52" s="125">
        <f t="shared" si="67"/>
        <v>10601000</v>
      </c>
      <c r="V52" s="125">
        <f t="shared" si="67"/>
        <v>9250000</v>
      </c>
      <c r="W52" s="125">
        <f t="shared" si="67"/>
        <v>1351000</v>
      </c>
      <c r="X52" s="125">
        <f t="shared" si="67"/>
        <v>43564000</v>
      </c>
      <c r="Y52" s="125">
        <f t="shared" si="67"/>
        <v>41129000</v>
      </c>
      <c r="Z52" s="125">
        <f t="shared" si="67"/>
        <v>2435000</v>
      </c>
      <c r="AA52" s="97">
        <f t="shared" si="10"/>
        <v>764242204</v>
      </c>
      <c r="AB52" s="97">
        <f t="shared" si="10"/>
        <v>414386521</v>
      </c>
      <c r="AC52" s="99">
        <f t="shared" si="10"/>
        <v>349855683</v>
      </c>
    </row>
    <row r="53" spans="1:29" s="161" customFormat="1" ht="13.5">
      <c r="A53" s="162" t="s">
        <v>226</v>
      </c>
      <c r="B53" s="163"/>
      <c r="C53" s="164"/>
      <c r="D53" s="164"/>
      <c r="E53" s="164">
        <v>1122021000</v>
      </c>
      <c r="F53" s="164"/>
      <c r="G53" s="164"/>
      <c r="H53" s="164"/>
      <c r="I53" s="164"/>
      <c r="J53" s="164"/>
      <c r="K53" s="165">
        <v>30916000</v>
      </c>
      <c r="L53" s="164"/>
      <c r="M53" s="164"/>
      <c r="N53" s="164">
        <v>684000</v>
      </c>
      <c r="O53" s="164"/>
      <c r="P53" s="164"/>
      <c r="Q53" s="164"/>
      <c r="R53" s="164"/>
      <c r="S53" s="164"/>
      <c r="T53" s="164">
        <v>658000</v>
      </c>
      <c r="U53" s="164"/>
      <c r="V53" s="164"/>
      <c r="W53" s="164">
        <v>377000</v>
      </c>
      <c r="X53" s="164"/>
      <c r="Y53" s="164"/>
      <c r="Z53" s="164"/>
      <c r="AA53" s="164"/>
      <c r="AB53" s="164"/>
      <c r="AC53" s="166">
        <f t="shared" si="10"/>
        <v>1154656000</v>
      </c>
    </row>
    <row r="54" spans="1:29" s="168" customFormat="1" ht="13.5">
      <c r="A54" s="167" t="s">
        <v>227</v>
      </c>
      <c r="B54" s="96"/>
      <c r="C54" s="97">
        <f>SUM(C52,C35,C53)</f>
        <v>43548884180</v>
      </c>
      <c r="D54" s="97">
        <f t="shared" ref="D54:Z54" si="68">SUM(D52,D35,D53)</f>
        <v>3559508795</v>
      </c>
      <c r="E54" s="97">
        <f t="shared" si="68"/>
        <v>41111396385</v>
      </c>
      <c r="F54" s="97">
        <f t="shared" si="68"/>
        <v>852440210</v>
      </c>
      <c r="G54" s="97">
        <f t="shared" si="68"/>
        <v>40657951</v>
      </c>
      <c r="H54" s="97">
        <f t="shared" si="68"/>
        <v>811782259</v>
      </c>
      <c r="I54" s="97">
        <f t="shared" si="68"/>
        <v>4638050000</v>
      </c>
      <c r="J54" s="97">
        <f t="shared" si="68"/>
        <v>962949000</v>
      </c>
      <c r="K54" s="97">
        <f t="shared" si="68"/>
        <v>3706017000</v>
      </c>
      <c r="L54" s="97">
        <f t="shared" si="68"/>
        <v>865798000</v>
      </c>
      <c r="M54" s="97">
        <f t="shared" si="68"/>
        <v>115245000</v>
      </c>
      <c r="N54" s="97">
        <f t="shared" si="68"/>
        <v>751237000</v>
      </c>
      <c r="O54" s="97">
        <f t="shared" si="68"/>
        <v>6739000</v>
      </c>
      <c r="P54" s="97">
        <f t="shared" si="68"/>
        <v>6735000</v>
      </c>
      <c r="Q54" s="97">
        <f t="shared" si="68"/>
        <v>4000</v>
      </c>
      <c r="R54" s="97">
        <f t="shared" si="68"/>
        <v>842466349</v>
      </c>
      <c r="S54" s="97">
        <f t="shared" si="68"/>
        <v>191761553</v>
      </c>
      <c r="T54" s="97">
        <f t="shared" si="68"/>
        <v>651362796</v>
      </c>
      <c r="U54" s="97">
        <f t="shared" si="68"/>
        <v>696622036</v>
      </c>
      <c r="V54" s="97">
        <f t="shared" si="68"/>
        <v>75989000</v>
      </c>
      <c r="W54" s="97">
        <f t="shared" si="68"/>
        <v>621010036</v>
      </c>
      <c r="X54" s="97">
        <f t="shared" si="68"/>
        <v>136123000</v>
      </c>
      <c r="Y54" s="97">
        <f t="shared" si="68"/>
        <v>42497000</v>
      </c>
      <c r="Z54" s="97">
        <f t="shared" si="68"/>
        <v>93626000</v>
      </c>
      <c r="AA54" s="97">
        <f t="shared" ref="AA54:AA65" si="69">SUM(C54,F54,I54,L54,O54,R54,U54,X54)</f>
        <v>51587122775</v>
      </c>
      <c r="AB54" s="97">
        <f t="shared" ref="AB54:AB65" si="70">SUM(D54,G54,J54,M54,P54,S54,V54,Y54)</f>
        <v>4995343299</v>
      </c>
      <c r="AC54" s="99">
        <f t="shared" ref="AC54:AC65" si="71">SUM(E54,H54,K54,N54,Q54,T54,W54,Z54)</f>
        <v>47746435476</v>
      </c>
    </row>
    <row r="55" spans="1:29">
      <c r="A55" s="169" t="s">
        <v>229</v>
      </c>
      <c r="B55" s="129"/>
      <c r="C55" s="106"/>
      <c r="D55" s="106"/>
      <c r="E55" s="106">
        <v>300000</v>
      </c>
      <c r="F55" s="106"/>
      <c r="G55" s="106"/>
      <c r="H55" s="106"/>
      <c r="I55" s="106"/>
      <c r="J55" s="106"/>
      <c r="K55" s="130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>
        <f t="shared" si="69"/>
        <v>0</v>
      </c>
      <c r="AB55" s="106">
        <f t="shared" si="70"/>
        <v>0</v>
      </c>
      <c r="AC55" s="107">
        <f t="shared" si="71"/>
        <v>300000</v>
      </c>
    </row>
    <row r="56" spans="1:29">
      <c r="A56" s="174" t="s">
        <v>230</v>
      </c>
      <c r="B56" s="115"/>
      <c r="C56" s="116"/>
      <c r="D56" s="116"/>
      <c r="E56" s="116">
        <v>11000</v>
      </c>
      <c r="F56" s="116"/>
      <c r="G56" s="116"/>
      <c r="H56" s="116"/>
      <c r="I56" s="116"/>
      <c r="J56" s="116"/>
      <c r="K56" s="118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>
        <f t="shared" si="69"/>
        <v>0</v>
      </c>
      <c r="AB56" s="116">
        <f t="shared" si="70"/>
        <v>0</v>
      </c>
      <c r="AC56" s="175">
        <f t="shared" si="71"/>
        <v>11000</v>
      </c>
    </row>
    <row r="57" spans="1:29" s="94" customFormat="1" ht="13.5">
      <c r="A57" s="176" t="s">
        <v>236</v>
      </c>
      <c r="B57" s="90"/>
      <c r="C57" s="91"/>
      <c r="D57" s="91"/>
      <c r="E57" s="91">
        <f>SUM(E55:E56)</f>
        <v>311000</v>
      </c>
      <c r="F57" s="91"/>
      <c r="G57" s="91"/>
      <c r="H57" s="91"/>
      <c r="I57" s="91"/>
      <c r="J57" s="91"/>
      <c r="K57" s="92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>
        <f t="shared" si="69"/>
        <v>0</v>
      </c>
      <c r="AB57" s="91">
        <f t="shared" si="70"/>
        <v>0</v>
      </c>
      <c r="AC57" s="93">
        <f t="shared" si="71"/>
        <v>311000</v>
      </c>
    </row>
    <row r="58" spans="1:29">
      <c r="A58" s="143" t="s">
        <v>231</v>
      </c>
      <c r="B58" s="102"/>
      <c r="C58" s="103"/>
      <c r="D58" s="103"/>
      <c r="E58" s="103">
        <v>100000</v>
      </c>
      <c r="F58" s="103"/>
      <c r="G58" s="103"/>
      <c r="H58" s="103"/>
      <c r="I58" s="103"/>
      <c r="J58" s="103"/>
      <c r="K58" s="105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>
        <f t="shared" si="69"/>
        <v>0</v>
      </c>
      <c r="AB58" s="103">
        <f t="shared" si="70"/>
        <v>0</v>
      </c>
      <c r="AC58" s="138">
        <f t="shared" si="71"/>
        <v>100000</v>
      </c>
    </row>
    <row r="59" spans="1:29">
      <c r="A59" s="145" t="s">
        <v>232</v>
      </c>
      <c r="B59" s="109"/>
      <c r="C59" s="110"/>
      <c r="D59" s="110"/>
      <c r="E59" s="110">
        <v>100000</v>
      </c>
      <c r="F59" s="110"/>
      <c r="G59" s="110"/>
      <c r="H59" s="110"/>
      <c r="I59" s="110"/>
      <c r="J59" s="110"/>
      <c r="K59" s="112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>
        <f t="shared" si="69"/>
        <v>0</v>
      </c>
      <c r="AB59" s="110">
        <f t="shared" si="70"/>
        <v>0</v>
      </c>
      <c r="AC59" s="113">
        <f t="shared" si="71"/>
        <v>100000</v>
      </c>
    </row>
    <row r="60" spans="1:29">
      <c r="A60" s="145" t="s">
        <v>233</v>
      </c>
      <c r="B60" s="109"/>
      <c r="C60" s="110"/>
      <c r="D60" s="110"/>
      <c r="E60" s="110">
        <v>6630000</v>
      </c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>
        <f t="shared" si="69"/>
        <v>0</v>
      </c>
      <c r="AB60" s="110">
        <f t="shared" si="70"/>
        <v>0</v>
      </c>
      <c r="AC60" s="113">
        <f t="shared" si="71"/>
        <v>6630000</v>
      </c>
    </row>
    <row r="61" spans="1:29">
      <c r="A61" s="145" t="s">
        <v>234</v>
      </c>
      <c r="B61" s="109"/>
      <c r="C61" s="110"/>
      <c r="D61" s="110"/>
      <c r="E61" s="110">
        <v>65500000</v>
      </c>
      <c r="F61" s="110"/>
      <c r="G61" s="110"/>
      <c r="H61" s="110"/>
      <c r="I61" s="110"/>
      <c r="J61" s="110"/>
      <c r="K61" s="112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>
        <f t="shared" si="69"/>
        <v>0</v>
      </c>
      <c r="AB61" s="110">
        <f t="shared" si="70"/>
        <v>0</v>
      </c>
      <c r="AC61" s="113">
        <f t="shared" si="71"/>
        <v>65500000</v>
      </c>
    </row>
    <row r="62" spans="1:29">
      <c r="A62" s="174" t="s">
        <v>235</v>
      </c>
      <c r="B62" s="115"/>
      <c r="C62" s="116"/>
      <c r="D62" s="116"/>
      <c r="E62" s="116">
        <v>3000000</v>
      </c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>
        <f t="shared" si="69"/>
        <v>0</v>
      </c>
      <c r="AB62" s="116">
        <f t="shared" si="70"/>
        <v>0</v>
      </c>
      <c r="AC62" s="175">
        <f t="shared" si="71"/>
        <v>3000000</v>
      </c>
    </row>
    <row r="63" spans="1:29" s="94" customFormat="1" ht="13.5">
      <c r="A63" s="176" t="s">
        <v>237</v>
      </c>
      <c r="B63" s="90"/>
      <c r="C63" s="91"/>
      <c r="D63" s="91"/>
      <c r="E63" s="91">
        <f>SUM(E58:E62)</f>
        <v>75330000</v>
      </c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>
        <f t="shared" si="69"/>
        <v>0</v>
      </c>
      <c r="AB63" s="91">
        <f t="shared" si="70"/>
        <v>0</v>
      </c>
      <c r="AC63" s="93">
        <f t="shared" si="71"/>
        <v>75330000</v>
      </c>
    </row>
    <row r="64" spans="1:29" s="100" customFormat="1" ht="13.5">
      <c r="A64" s="167" t="s">
        <v>228</v>
      </c>
      <c r="B64" s="96"/>
      <c r="C64" s="97"/>
      <c r="D64" s="97"/>
      <c r="E64" s="97">
        <f>SUM(E57,E63)</f>
        <v>75641000</v>
      </c>
      <c r="F64" s="97"/>
      <c r="G64" s="97"/>
      <c r="H64" s="97"/>
      <c r="I64" s="97"/>
      <c r="J64" s="97"/>
      <c r="K64" s="98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>
        <f t="shared" si="69"/>
        <v>0</v>
      </c>
      <c r="AB64" s="97">
        <f t="shared" si="70"/>
        <v>0</v>
      </c>
      <c r="AC64" s="99">
        <f t="shared" si="71"/>
        <v>75641000</v>
      </c>
    </row>
    <row r="65" spans="1:29" s="78" customFormat="1" ht="27">
      <c r="A65" s="170" t="s">
        <v>238</v>
      </c>
      <c r="B65" s="171"/>
      <c r="C65" s="172">
        <f>SUM(C64)</f>
        <v>0</v>
      </c>
      <c r="D65" s="172">
        <f t="shared" ref="D65:Z65" si="72">SUM(D64)</f>
        <v>0</v>
      </c>
      <c r="E65" s="172">
        <f t="shared" si="72"/>
        <v>75641000</v>
      </c>
      <c r="F65" s="172">
        <f t="shared" si="72"/>
        <v>0</v>
      </c>
      <c r="G65" s="172">
        <f t="shared" si="72"/>
        <v>0</v>
      </c>
      <c r="H65" s="172">
        <f t="shared" si="72"/>
        <v>0</v>
      </c>
      <c r="I65" s="172">
        <f t="shared" si="72"/>
        <v>0</v>
      </c>
      <c r="J65" s="172">
        <f t="shared" si="72"/>
        <v>0</v>
      </c>
      <c r="K65" s="172">
        <f t="shared" si="72"/>
        <v>0</v>
      </c>
      <c r="L65" s="172">
        <f t="shared" si="72"/>
        <v>0</v>
      </c>
      <c r="M65" s="172">
        <f t="shared" si="72"/>
        <v>0</v>
      </c>
      <c r="N65" s="172">
        <f t="shared" si="72"/>
        <v>0</v>
      </c>
      <c r="O65" s="172">
        <f t="shared" si="72"/>
        <v>0</v>
      </c>
      <c r="P65" s="172">
        <f t="shared" si="72"/>
        <v>0</v>
      </c>
      <c r="Q65" s="172">
        <f t="shared" si="72"/>
        <v>0</v>
      </c>
      <c r="R65" s="172">
        <f t="shared" si="72"/>
        <v>0</v>
      </c>
      <c r="S65" s="172">
        <f t="shared" si="72"/>
        <v>0</v>
      </c>
      <c r="T65" s="172">
        <f t="shared" si="72"/>
        <v>0</v>
      </c>
      <c r="U65" s="172">
        <f t="shared" si="72"/>
        <v>0</v>
      </c>
      <c r="V65" s="172">
        <f t="shared" si="72"/>
        <v>0</v>
      </c>
      <c r="W65" s="172">
        <f t="shared" si="72"/>
        <v>0</v>
      </c>
      <c r="X65" s="172">
        <f t="shared" si="72"/>
        <v>0</v>
      </c>
      <c r="Y65" s="172">
        <f t="shared" si="72"/>
        <v>0</v>
      </c>
      <c r="Z65" s="172">
        <f t="shared" si="72"/>
        <v>0</v>
      </c>
      <c r="AA65" s="172">
        <f t="shared" si="69"/>
        <v>0</v>
      </c>
      <c r="AB65" s="172">
        <f t="shared" si="70"/>
        <v>0</v>
      </c>
      <c r="AC65" s="173">
        <f t="shared" si="71"/>
        <v>75641000</v>
      </c>
    </row>
    <row r="66" spans="1:29" s="177" customFormat="1" ht="25.5">
      <c r="A66" s="180" t="s">
        <v>239</v>
      </c>
      <c r="B66" s="181"/>
      <c r="C66" s="178">
        <f>SUM(C7,C54,C65)</f>
        <v>43561985381</v>
      </c>
      <c r="D66" s="178">
        <f t="shared" ref="D66:Z66" si="73">SUM(D7,D54,D65)</f>
        <v>3571811864</v>
      </c>
      <c r="E66" s="178">
        <f t="shared" si="73"/>
        <v>41187835517</v>
      </c>
      <c r="F66" s="178">
        <f t="shared" si="73"/>
        <v>852440210</v>
      </c>
      <c r="G66" s="178">
        <f t="shared" si="73"/>
        <v>40657951</v>
      </c>
      <c r="H66" s="178">
        <f t="shared" si="73"/>
        <v>811782259</v>
      </c>
      <c r="I66" s="178">
        <f t="shared" si="73"/>
        <v>4638050000</v>
      </c>
      <c r="J66" s="178">
        <f t="shared" si="73"/>
        <v>962949000</v>
      </c>
      <c r="K66" s="178">
        <f t="shared" si="73"/>
        <v>3706017000</v>
      </c>
      <c r="L66" s="178">
        <f t="shared" si="73"/>
        <v>865798000</v>
      </c>
      <c r="M66" s="178">
        <f t="shared" si="73"/>
        <v>115245000</v>
      </c>
      <c r="N66" s="178">
        <f t="shared" si="73"/>
        <v>751237000</v>
      </c>
      <c r="O66" s="178">
        <f t="shared" si="73"/>
        <v>6739000</v>
      </c>
      <c r="P66" s="178">
        <f t="shared" si="73"/>
        <v>6735000</v>
      </c>
      <c r="Q66" s="178">
        <f t="shared" si="73"/>
        <v>4000</v>
      </c>
      <c r="R66" s="178">
        <f t="shared" si="73"/>
        <v>842466349</v>
      </c>
      <c r="S66" s="178">
        <f t="shared" si="73"/>
        <v>191761553</v>
      </c>
      <c r="T66" s="178">
        <f t="shared" si="73"/>
        <v>651362796</v>
      </c>
      <c r="U66" s="178">
        <f t="shared" si="73"/>
        <v>696622036</v>
      </c>
      <c r="V66" s="178">
        <f t="shared" si="73"/>
        <v>75989000</v>
      </c>
      <c r="W66" s="178">
        <f t="shared" si="73"/>
        <v>621010036</v>
      </c>
      <c r="X66" s="178">
        <f t="shared" si="73"/>
        <v>138835000</v>
      </c>
      <c r="Y66" s="178">
        <f t="shared" si="73"/>
        <v>44492000</v>
      </c>
      <c r="Z66" s="178">
        <f t="shared" si="73"/>
        <v>94343000</v>
      </c>
      <c r="AA66" s="178">
        <f t="shared" ref="AA66" si="74">SUM(C66,F66,I66,L66,O66,R66,U66,X66)</f>
        <v>51602935976</v>
      </c>
      <c r="AB66" s="178">
        <f t="shared" ref="AB66" si="75">SUM(D66,G66,J66,M66,P66,S66,V66,Y66)</f>
        <v>5009641368</v>
      </c>
      <c r="AC66" s="179">
        <f t="shared" ref="AC66" si="76">SUM(E66,H66,K66,N66,Q66,T66,W66,Z66)</f>
        <v>47823591608</v>
      </c>
    </row>
    <row r="67" spans="1:29">
      <c r="A67" s="153"/>
      <c r="B67" s="154"/>
      <c r="C67" s="144"/>
      <c r="D67" s="144"/>
      <c r="E67" s="144"/>
      <c r="F67" s="144"/>
      <c r="G67" s="144"/>
      <c r="H67" s="144"/>
      <c r="I67" s="144"/>
      <c r="J67" s="144"/>
      <c r="K67" s="155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</row>
    <row r="68" spans="1:29">
      <c r="A68" s="153"/>
      <c r="B68" s="154"/>
      <c r="C68" s="144"/>
      <c r="D68" s="144"/>
      <c r="E68" s="144"/>
      <c r="F68" s="144"/>
      <c r="G68" s="144"/>
      <c r="H68" s="144"/>
      <c r="I68" s="144"/>
      <c r="J68" s="144"/>
      <c r="K68" s="155"/>
      <c r="L68" s="144"/>
      <c r="M68" s="144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44"/>
      <c r="Y68" s="144"/>
      <c r="Z68" s="144"/>
      <c r="AA68" s="144"/>
      <c r="AB68" s="144"/>
      <c r="AC68" s="144"/>
    </row>
    <row r="69" spans="1:29">
      <c r="A69" s="153"/>
      <c r="B69" s="154"/>
      <c r="C69" s="144"/>
      <c r="D69" s="144"/>
      <c r="E69" s="144"/>
      <c r="F69" s="144"/>
      <c r="G69" s="144"/>
      <c r="H69" s="144"/>
      <c r="I69" s="144"/>
      <c r="J69" s="144"/>
      <c r="K69" s="155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</row>
    <row r="70" spans="1:29">
      <c r="A70" s="153"/>
      <c r="B70" s="154"/>
      <c r="C70" s="144"/>
      <c r="D70" s="144"/>
      <c r="E70" s="144"/>
      <c r="F70" s="144"/>
      <c r="G70" s="144"/>
      <c r="H70" s="144"/>
      <c r="I70" s="144"/>
      <c r="J70" s="144"/>
      <c r="K70" s="155"/>
      <c r="L70" s="144"/>
      <c r="M70" s="144"/>
      <c r="N70" s="144"/>
      <c r="O70" s="144"/>
      <c r="P70" s="144"/>
      <c r="Q70" s="144"/>
      <c r="R70" s="144"/>
      <c r="S70" s="144"/>
      <c r="T70" s="144"/>
      <c r="U70" s="144"/>
      <c r="V70" s="144"/>
      <c r="W70" s="144"/>
      <c r="X70" s="144"/>
      <c r="Y70" s="144"/>
      <c r="Z70" s="144"/>
      <c r="AA70" s="144"/>
      <c r="AB70" s="144"/>
      <c r="AC70" s="144"/>
    </row>
    <row r="71" spans="1:29" s="133" customFormat="1">
      <c r="A71" s="156"/>
      <c r="B71" s="157"/>
      <c r="C71" s="147"/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7"/>
      <c r="Z71" s="147"/>
      <c r="AA71" s="147"/>
      <c r="AB71" s="147"/>
      <c r="AC71" s="147"/>
    </row>
    <row r="72" spans="1:29">
      <c r="A72" s="153"/>
      <c r="B72" s="154"/>
      <c r="C72" s="144"/>
      <c r="D72" s="144"/>
      <c r="E72" s="144"/>
      <c r="F72" s="144"/>
      <c r="G72" s="144"/>
      <c r="H72" s="144"/>
      <c r="I72" s="144"/>
      <c r="J72" s="144"/>
      <c r="K72" s="155"/>
      <c r="L72" s="144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  <c r="Y72" s="144"/>
      <c r="Z72" s="144"/>
      <c r="AA72" s="144"/>
      <c r="AB72" s="144"/>
      <c r="AC72" s="144"/>
    </row>
    <row r="73" spans="1:29">
      <c r="A73" s="153"/>
      <c r="B73" s="154"/>
      <c r="C73" s="144"/>
      <c r="D73" s="144"/>
      <c r="E73" s="144"/>
      <c r="F73" s="144"/>
      <c r="G73" s="144"/>
      <c r="H73" s="144"/>
      <c r="I73" s="144"/>
      <c r="J73" s="144"/>
      <c r="K73" s="155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</row>
    <row r="74" spans="1:29" ht="14.25" customHeight="1">
      <c r="A74" s="153"/>
      <c r="B74" s="154"/>
      <c r="C74" s="144"/>
      <c r="D74" s="144"/>
      <c r="E74" s="144"/>
      <c r="F74" s="144"/>
      <c r="G74" s="144"/>
      <c r="H74" s="144"/>
      <c r="I74" s="144"/>
      <c r="J74" s="144"/>
      <c r="K74" s="155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  <c r="Z74" s="144"/>
      <c r="AA74" s="144"/>
      <c r="AB74" s="144"/>
      <c r="AC74" s="144"/>
    </row>
    <row r="75" spans="1:29" s="133" customFormat="1">
      <c r="A75" s="156"/>
      <c r="B75" s="157"/>
      <c r="C75" s="147"/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7"/>
      <c r="AC75" s="147"/>
    </row>
    <row r="76" spans="1:29" s="133" customFormat="1">
      <c r="A76" s="156"/>
      <c r="B76" s="157"/>
      <c r="C76" s="147"/>
      <c r="D76" s="147"/>
      <c r="E76" s="147"/>
      <c r="F76" s="147"/>
      <c r="G76" s="147"/>
      <c r="H76" s="147"/>
      <c r="I76" s="147"/>
      <c r="J76" s="147"/>
      <c r="K76" s="158"/>
      <c r="L76" s="147"/>
      <c r="M76" s="147"/>
      <c r="N76" s="147"/>
      <c r="O76" s="147"/>
      <c r="P76" s="147"/>
      <c r="Q76" s="147"/>
      <c r="R76" s="147"/>
      <c r="S76" s="147"/>
      <c r="T76" s="147"/>
      <c r="U76" s="147"/>
      <c r="V76" s="147"/>
      <c r="W76" s="147"/>
      <c r="X76" s="147"/>
      <c r="Y76" s="147"/>
      <c r="Z76" s="147"/>
      <c r="AA76" s="147"/>
      <c r="AB76" s="147"/>
      <c r="AC76" s="147"/>
    </row>
    <row r="77" spans="1:29" s="133" customFormat="1">
      <c r="A77" s="156"/>
      <c r="B77" s="157"/>
      <c r="C77" s="147"/>
      <c r="D77" s="147"/>
      <c r="E77" s="147"/>
      <c r="F77" s="147"/>
      <c r="G77" s="147"/>
      <c r="H77" s="147"/>
      <c r="I77" s="147"/>
      <c r="J77" s="147"/>
      <c r="K77" s="158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</row>
    <row r="78" spans="1:29" s="133" customFormat="1">
      <c r="A78" s="156"/>
      <c r="B78" s="157"/>
      <c r="C78" s="147"/>
      <c r="D78" s="147"/>
      <c r="E78" s="147"/>
      <c r="F78" s="147"/>
      <c r="G78" s="147"/>
      <c r="H78" s="147"/>
      <c r="I78" s="147"/>
      <c r="J78" s="147"/>
      <c r="K78" s="158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</row>
    <row r="79" spans="1:29" s="133" customFormat="1">
      <c r="A79" s="156"/>
      <c r="B79" s="157"/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</row>
  </sheetData>
  <mergeCells count="11">
    <mergeCell ref="L1:N1"/>
    <mergeCell ref="A1:A2"/>
    <mergeCell ref="B1:B2"/>
    <mergeCell ref="C1:E1"/>
    <mergeCell ref="F1:H1"/>
    <mergeCell ref="I1:K1"/>
    <mergeCell ref="O1:Q1"/>
    <mergeCell ref="R1:T1"/>
    <mergeCell ref="U1:W1"/>
    <mergeCell ref="X1:Z1"/>
    <mergeCell ref="AA1:AC1"/>
  </mergeCells>
  <printOptions horizontalCentered="1"/>
  <pageMargins left="0" right="0" top="0.74803149606299213" bottom="0.74803149606299213" header="0.31496062992125984" footer="0.31496062992125984"/>
  <pageSetup paperSize="8" scale="70" orientation="landscape" r:id="rId1"/>
  <headerFooter>
    <oddHeader>&amp;L&amp;"Arial,Normál"&amp;8VERESEGYHÁZ VÁROS ÖNKORMÁNYZATA
MINDÖSSZESEN&amp;C&amp;"Arial,Félkövér"&amp;8NEMZETI VAGYONBA TARTOZÓ BEFEKTETETT ESZKÖZÖK BEMUTATÁSA
2014.12.31.&amp;R&amp;"Arial,Normál"&amp;8 35.4.sz. melléklet
adatok Ft-ban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34"/>
  <sheetViews>
    <sheetView workbookViewId="0">
      <selection activeCell="D39" sqref="D39"/>
    </sheetView>
  </sheetViews>
  <sheetFormatPr defaultRowHeight="15"/>
  <cols>
    <col min="1" max="1" width="45.5703125" style="141" customWidth="1"/>
    <col min="2" max="10" width="10.42578125" style="141" customWidth="1"/>
    <col min="11" max="16384" width="9.140625" style="141"/>
  </cols>
  <sheetData>
    <row r="1" spans="1:10" s="142" customFormat="1" ht="12.75">
      <c r="A1" s="150" t="s">
        <v>16</v>
      </c>
      <c r="B1" s="151" t="s">
        <v>90</v>
      </c>
      <c r="C1" s="151" t="s">
        <v>219</v>
      </c>
      <c r="D1" s="151" t="s">
        <v>92</v>
      </c>
      <c r="E1" s="151" t="s">
        <v>93</v>
      </c>
      <c r="F1" s="151" t="s">
        <v>94</v>
      </c>
      <c r="G1" s="151" t="s">
        <v>95</v>
      </c>
      <c r="H1" s="151" t="s">
        <v>220</v>
      </c>
      <c r="I1" s="151" t="s">
        <v>221</v>
      </c>
      <c r="J1" s="152" t="s">
        <v>222</v>
      </c>
    </row>
    <row r="2" spans="1:10">
      <c r="A2" s="143" t="s">
        <v>214</v>
      </c>
      <c r="B2" s="106">
        <v>798</v>
      </c>
      <c r="C2" s="106"/>
      <c r="D2" s="106"/>
      <c r="E2" s="106"/>
      <c r="F2" s="106"/>
      <c r="G2" s="106"/>
      <c r="H2" s="106"/>
      <c r="I2" s="106">
        <v>717</v>
      </c>
      <c r="J2" s="107">
        <f t="shared" ref="J2:J6" si="0">SUM(B2,C2,D2,E2,F2,G2,H2,I2)</f>
        <v>1515</v>
      </c>
    </row>
    <row r="3" spans="1:10">
      <c r="A3" s="145" t="s">
        <v>215</v>
      </c>
      <c r="B3" s="110">
        <v>41111396</v>
      </c>
      <c r="C3" s="110">
        <v>811783</v>
      </c>
      <c r="D3" s="110">
        <v>3706017</v>
      </c>
      <c r="E3" s="110">
        <v>751237</v>
      </c>
      <c r="F3" s="110">
        <v>4</v>
      </c>
      <c r="G3" s="110">
        <v>651363</v>
      </c>
      <c r="H3" s="110">
        <v>621010</v>
      </c>
      <c r="I3" s="110">
        <v>93626</v>
      </c>
      <c r="J3" s="113">
        <f t="shared" si="0"/>
        <v>47746436</v>
      </c>
    </row>
    <row r="4" spans="1:10">
      <c r="A4" s="145" t="s">
        <v>218</v>
      </c>
      <c r="B4" s="110">
        <v>75641</v>
      </c>
      <c r="C4" s="110"/>
      <c r="D4" s="110"/>
      <c r="E4" s="110"/>
      <c r="F4" s="110"/>
      <c r="G4" s="110"/>
      <c r="H4" s="110"/>
      <c r="I4" s="110"/>
      <c r="J4" s="113">
        <f t="shared" si="0"/>
        <v>75641</v>
      </c>
    </row>
    <row r="5" spans="1:10">
      <c r="A5" s="145" t="s">
        <v>216</v>
      </c>
      <c r="B5" s="110"/>
      <c r="C5" s="110"/>
      <c r="D5" s="110"/>
      <c r="E5" s="110"/>
      <c r="F5" s="110"/>
      <c r="G5" s="110"/>
      <c r="H5" s="110"/>
      <c r="I5" s="110"/>
      <c r="J5" s="113">
        <f t="shared" si="0"/>
        <v>0</v>
      </c>
    </row>
    <row r="6" spans="1:10">
      <c r="A6" s="146" t="s">
        <v>217</v>
      </c>
      <c r="B6" s="131">
        <f>SUM(B2:B5)</f>
        <v>41187835</v>
      </c>
      <c r="C6" s="131">
        <f t="shared" ref="C6:I6" si="1">SUM(C2:C5)</f>
        <v>811783</v>
      </c>
      <c r="D6" s="131">
        <f t="shared" si="1"/>
        <v>3706017</v>
      </c>
      <c r="E6" s="131">
        <f t="shared" si="1"/>
        <v>751237</v>
      </c>
      <c r="F6" s="131">
        <f t="shared" si="1"/>
        <v>4</v>
      </c>
      <c r="G6" s="131">
        <f t="shared" si="1"/>
        <v>651363</v>
      </c>
      <c r="H6" s="131">
        <f t="shared" si="1"/>
        <v>621010</v>
      </c>
      <c r="I6" s="131">
        <f t="shared" si="1"/>
        <v>94343</v>
      </c>
      <c r="J6" s="134">
        <f t="shared" si="0"/>
        <v>47823592</v>
      </c>
    </row>
    <row r="7" spans="1:10">
      <c r="A7" s="145" t="s">
        <v>188</v>
      </c>
      <c r="B7" s="103">
        <v>16265</v>
      </c>
      <c r="C7" s="103"/>
      <c r="D7" s="105">
        <v>2550</v>
      </c>
      <c r="E7" s="103">
        <v>5215</v>
      </c>
      <c r="F7" s="103"/>
      <c r="G7" s="103"/>
      <c r="H7" s="103">
        <v>196</v>
      </c>
      <c r="I7" s="103">
        <v>2978</v>
      </c>
      <c r="J7" s="138">
        <f t="shared" ref="J7:J34" si="2">SUM(B7,C7,D7,E7,F7,G7,H7,I7)</f>
        <v>27204</v>
      </c>
    </row>
    <row r="8" spans="1:10">
      <c r="A8" s="145" t="s">
        <v>189</v>
      </c>
      <c r="B8" s="110"/>
      <c r="C8" s="110"/>
      <c r="D8" s="112"/>
      <c r="E8" s="110"/>
      <c r="F8" s="110"/>
      <c r="G8" s="110"/>
      <c r="H8" s="110"/>
      <c r="I8" s="110"/>
      <c r="J8" s="113">
        <f t="shared" si="2"/>
        <v>0</v>
      </c>
    </row>
    <row r="9" spans="1:10">
      <c r="A9" s="146" t="s">
        <v>190</v>
      </c>
      <c r="B9" s="131">
        <f t="shared" ref="B9:I9" si="3">SUM(B7:B8)</f>
        <v>16265</v>
      </c>
      <c r="C9" s="131">
        <f t="shared" si="3"/>
        <v>0</v>
      </c>
      <c r="D9" s="131">
        <f t="shared" si="3"/>
        <v>2550</v>
      </c>
      <c r="E9" s="131">
        <f t="shared" si="3"/>
        <v>5215</v>
      </c>
      <c r="F9" s="131">
        <f t="shared" si="3"/>
        <v>0</v>
      </c>
      <c r="G9" s="131">
        <f t="shared" si="3"/>
        <v>0</v>
      </c>
      <c r="H9" s="131">
        <f t="shared" si="3"/>
        <v>196</v>
      </c>
      <c r="I9" s="131">
        <f t="shared" si="3"/>
        <v>2978</v>
      </c>
      <c r="J9" s="134">
        <f t="shared" si="2"/>
        <v>27204</v>
      </c>
    </row>
    <row r="10" spans="1:10">
      <c r="A10" s="145" t="s">
        <v>191</v>
      </c>
      <c r="B10" s="110"/>
      <c r="C10" s="110"/>
      <c r="D10" s="112"/>
      <c r="E10" s="110"/>
      <c r="F10" s="110"/>
      <c r="G10" s="110"/>
      <c r="H10" s="110"/>
      <c r="I10" s="110"/>
      <c r="J10" s="113">
        <f t="shared" si="2"/>
        <v>0</v>
      </c>
    </row>
    <row r="11" spans="1:10">
      <c r="A11" s="145" t="s">
        <v>192</v>
      </c>
      <c r="B11" s="110">
        <v>1548</v>
      </c>
      <c r="C11" s="110">
        <v>21</v>
      </c>
      <c r="D11" s="112">
        <v>1114</v>
      </c>
      <c r="E11" s="110"/>
      <c r="F11" s="110">
        <v>123</v>
      </c>
      <c r="G11" s="110">
        <v>164</v>
      </c>
      <c r="H11" s="110"/>
      <c r="I11" s="110">
        <v>335</v>
      </c>
      <c r="J11" s="113">
        <f t="shared" si="2"/>
        <v>3305</v>
      </c>
    </row>
    <row r="12" spans="1:10">
      <c r="A12" s="145" t="s">
        <v>186</v>
      </c>
      <c r="B12" s="110">
        <v>31966</v>
      </c>
      <c r="C12" s="110">
        <v>1967</v>
      </c>
      <c r="D12" s="112">
        <v>2493</v>
      </c>
      <c r="E12" s="110">
        <v>869</v>
      </c>
      <c r="F12" s="110">
        <v>143</v>
      </c>
      <c r="G12" s="110">
        <v>2959</v>
      </c>
      <c r="H12" s="110">
        <v>9</v>
      </c>
      <c r="I12" s="110">
        <v>11916</v>
      </c>
      <c r="J12" s="113">
        <f t="shared" si="2"/>
        <v>52322</v>
      </c>
    </row>
    <row r="13" spans="1:10">
      <c r="A13" s="145" t="s">
        <v>193</v>
      </c>
      <c r="B13" s="110">
        <v>4005</v>
      </c>
      <c r="C13" s="110"/>
      <c r="D13" s="112"/>
      <c r="E13" s="110"/>
      <c r="F13" s="110"/>
      <c r="G13" s="110"/>
      <c r="H13" s="110"/>
      <c r="I13" s="110">
        <v>12573</v>
      </c>
      <c r="J13" s="113">
        <f t="shared" si="2"/>
        <v>16578</v>
      </c>
    </row>
    <row r="14" spans="1:10">
      <c r="A14" s="146" t="s">
        <v>194</v>
      </c>
      <c r="B14" s="131">
        <f t="shared" ref="B14:I14" si="4">SUM(B10:B13)</f>
        <v>37519</v>
      </c>
      <c r="C14" s="131">
        <f t="shared" si="4"/>
        <v>1988</v>
      </c>
      <c r="D14" s="131">
        <f t="shared" si="4"/>
        <v>3607</v>
      </c>
      <c r="E14" s="131">
        <f t="shared" si="4"/>
        <v>869</v>
      </c>
      <c r="F14" s="131">
        <f t="shared" si="4"/>
        <v>266</v>
      </c>
      <c r="G14" s="131">
        <f t="shared" si="4"/>
        <v>3123</v>
      </c>
      <c r="H14" s="131">
        <f t="shared" si="4"/>
        <v>9</v>
      </c>
      <c r="I14" s="131">
        <f t="shared" si="4"/>
        <v>24824</v>
      </c>
      <c r="J14" s="134">
        <f t="shared" si="2"/>
        <v>72205</v>
      </c>
    </row>
    <row r="15" spans="1:10">
      <c r="A15" s="145" t="s">
        <v>195</v>
      </c>
      <c r="B15" s="110">
        <v>231911</v>
      </c>
      <c r="C15" s="110">
        <v>4437</v>
      </c>
      <c r="D15" s="112">
        <v>106428</v>
      </c>
      <c r="E15" s="110">
        <v>4166</v>
      </c>
      <c r="F15" s="110"/>
      <c r="G15" s="110">
        <v>2077</v>
      </c>
      <c r="H15" s="110">
        <v>1146</v>
      </c>
      <c r="I15" s="110"/>
      <c r="J15" s="113">
        <f t="shared" si="2"/>
        <v>350165</v>
      </c>
    </row>
    <row r="16" spans="1:10">
      <c r="A16" s="145" t="s">
        <v>196</v>
      </c>
      <c r="B16" s="110">
        <v>18547</v>
      </c>
      <c r="C16" s="110"/>
      <c r="D16" s="112">
        <v>9463</v>
      </c>
      <c r="E16" s="110"/>
      <c r="F16" s="110"/>
      <c r="G16" s="110"/>
      <c r="H16" s="110"/>
      <c r="I16" s="110"/>
      <c r="J16" s="113">
        <f t="shared" si="2"/>
        <v>28010</v>
      </c>
    </row>
    <row r="17" spans="1:10">
      <c r="A17" s="145" t="s">
        <v>197</v>
      </c>
      <c r="B17" s="110">
        <v>90</v>
      </c>
      <c r="C17" s="110">
        <v>538</v>
      </c>
      <c r="D17" s="112">
        <v>9150</v>
      </c>
      <c r="E17" s="110">
        <v>2084</v>
      </c>
      <c r="F17" s="110">
        <v>215</v>
      </c>
      <c r="G17" s="110">
        <v>882</v>
      </c>
      <c r="H17" s="110">
        <v>1175</v>
      </c>
      <c r="I17" s="110">
        <v>6555</v>
      </c>
      <c r="J17" s="113">
        <f t="shared" si="2"/>
        <v>20689</v>
      </c>
    </row>
    <row r="18" spans="1:10">
      <c r="A18" s="146" t="s">
        <v>198</v>
      </c>
      <c r="B18" s="131">
        <f t="shared" ref="B18:I18" si="5">SUM(B15:B17)</f>
        <v>250548</v>
      </c>
      <c r="C18" s="131">
        <f t="shared" si="5"/>
        <v>4975</v>
      </c>
      <c r="D18" s="131">
        <f t="shared" si="5"/>
        <v>125041</v>
      </c>
      <c r="E18" s="131">
        <f t="shared" si="5"/>
        <v>6250</v>
      </c>
      <c r="F18" s="131">
        <f t="shared" si="5"/>
        <v>215</v>
      </c>
      <c r="G18" s="131">
        <f t="shared" si="5"/>
        <v>2959</v>
      </c>
      <c r="H18" s="131">
        <f t="shared" si="5"/>
        <v>2321</v>
      </c>
      <c r="I18" s="131">
        <f t="shared" si="5"/>
        <v>6555</v>
      </c>
      <c r="J18" s="134">
        <f t="shared" si="2"/>
        <v>398864</v>
      </c>
    </row>
    <row r="19" spans="1:10">
      <c r="A19" s="146" t="s">
        <v>199</v>
      </c>
      <c r="B19" s="131">
        <v>3521</v>
      </c>
      <c r="C19" s="131">
        <v>13106</v>
      </c>
      <c r="D19" s="132">
        <v>22973</v>
      </c>
      <c r="E19" s="131">
        <v>22822</v>
      </c>
      <c r="F19" s="131">
        <v>645</v>
      </c>
      <c r="G19" s="131">
        <v>3121</v>
      </c>
      <c r="H19" s="131">
        <v>3931</v>
      </c>
      <c r="I19" s="131">
        <v>9926</v>
      </c>
      <c r="J19" s="134">
        <f t="shared" si="2"/>
        <v>80045</v>
      </c>
    </row>
    <row r="20" spans="1:10">
      <c r="A20" s="148" t="s">
        <v>200</v>
      </c>
      <c r="B20" s="135">
        <v>4874</v>
      </c>
      <c r="C20" s="135">
        <v>1119</v>
      </c>
      <c r="D20" s="136">
        <v>722</v>
      </c>
      <c r="E20" s="135">
        <v>276</v>
      </c>
      <c r="F20" s="135">
        <v>22</v>
      </c>
      <c r="G20" s="135">
        <v>94</v>
      </c>
      <c r="H20" s="135">
        <v>43</v>
      </c>
      <c r="I20" s="135"/>
      <c r="J20" s="137">
        <f t="shared" si="2"/>
        <v>7150</v>
      </c>
    </row>
    <row r="21" spans="1:10">
      <c r="A21" s="149" t="s">
        <v>201</v>
      </c>
      <c r="B21" s="139">
        <f>SUM(B6,B9,B14,B18,B19,B20)</f>
        <v>41500562</v>
      </c>
      <c r="C21" s="139">
        <f t="shared" ref="C21:I21" si="6">SUM(C6,C9,C14,C18,C19,C20)</f>
        <v>832971</v>
      </c>
      <c r="D21" s="139">
        <f t="shared" si="6"/>
        <v>3860910</v>
      </c>
      <c r="E21" s="139">
        <f t="shared" si="6"/>
        <v>786669</v>
      </c>
      <c r="F21" s="139">
        <f t="shared" si="6"/>
        <v>1152</v>
      </c>
      <c r="G21" s="139">
        <f t="shared" si="6"/>
        <v>660660</v>
      </c>
      <c r="H21" s="139">
        <f t="shared" si="6"/>
        <v>627510</v>
      </c>
      <c r="I21" s="139">
        <f t="shared" si="6"/>
        <v>138626</v>
      </c>
      <c r="J21" s="140">
        <f t="shared" si="2"/>
        <v>48409060</v>
      </c>
    </row>
    <row r="22" spans="1:10">
      <c r="A22" s="143" t="s">
        <v>187</v>
      </c>
      <c r="B22" s="103">
        <v>41927109</v>
      </c>
      <c r="C22" s="103">
        <v>812300</v>
      </c>
      <c r="D22" s="105">
        <v>4607100</v>
      </c>
      <c r="E22" s="103">
        <v>886044</v>
      </c>
      <c r="F22" s="103">
        <v>2575</v>
      </c>
      <c r="G22" s="103">
        <v>842658</v>
      </c>
      <c r="H22" s="103">
        <v>697921</v>
      </c>
      <c r="I22" s="103">
        <v>194199</v>
      </c>
      <c r="J22" s="138">
        <f t="shared" si="2"/>
        <v>49969906</v>
      </c>
    </row>
    <row r="23" spans="1:10">
      <c r="A23" s="145" t="s">
        <v>202</v>
      </c>
      <c r="B23" s="110">
        <v>-7267597</v>
      </c>
      <c r="C23" s="110">
        <v>18147</v>
      </c>
      <c r="D23" s="112">
        <v>-686106</v>
      </c>
      <c r="E23" s="110">
        <v>-92038</v>
      </c>
      <c r="F23" s="110">
        <v>-1734</v>
      </c>
      <c r="G23" s="110">
        <v>-173486</v>
      </c>
      <c r="H23" s="110">
        <v>-57058</v>
      </c>
      <c r="I23" s="110">
        <v>-75445</v>
      </c>
      <c r="J23" s="113">
        <f t="shared" si="2"/>
        <v>-8335317</v>
      </c>
    </row>
    <row r="24" spans="1:10">
      <c r="A24" s="145" t="s">
        <v>203</v>
      </c>
      <c r="B24" s="110"/>
      <c r="C24" s="110"/>
      <c r="D24" s="112"/>
      <c r="E24" s="110"/>
      <c r="F24" s="110"/>
      <c r="G24" s="110"/>
      <c r="H24" s="110"/>
      <c r="I24" s="110"/>
      <c r="J24" s="113">
        <f t="shared" si="2"/>
        <v>0</v>
      </c>
    </row>
    <row r="25" spans="1:10">
      <c r="A25" s="145" t="s">
        <v>204</v>
      </c>
      <c r="B25" s="110">
        <v>4591383</v>
      </c>
      <c r="C25" s="110">
        <v>-30103</v>
      </c>
      <c r="D25" s="112">
        <v>-150369</v>
      </c>
      <c r="E25" s="110">
        <v>-59918</v>
      </c>
      <c r="F25" s="110">
        <v>-1462</v>
      </c>
      <c r="G25" s="110">
        <v>-20272</v>
      </c>
      <c r="H25" s="110">
        <v>-23922</v>
      </c>
      <c r="I25" s="110">
        <v>-451</v>
      </c>
      <c r="J25" s="113">
        <f t="shared" si="2"/>
        <v>4304886</v>
      </c>
    </row>
    <row r="26" spans="1:10">
      <c r="A26" s="146" t="s">
        <v>205</v>
      </c>
      <c r="B26" s="131">
        <f t="shared" ref="B26:I26" si="7">SUM(B22:B25)</f>
        <v>39250895</v>
      </c>
      <c r="C26" s="131">
        <f t="shared" si="7"/>
        <v>800344</v>
      </c>
      <c r="D26" s="131">
        <f t="shared" si="7"/>
        <v>3770625</v>
      </c>
      <c r="E26" s="131">
        <f t="shared" si="7"/>
        <v>734088</v>
      </c>
      <c r="F26" s="131">
        <f t="shared" si="7"/>
        <v>-621</v>
      </c>
      <c r="G26" s="131">
        <f t="shared" si="7"/>
        <v>648900</v>
      </c>
      <c r="H26" s="131">
        <f t="shared" si="7"/>
        <v>616941</v>
      </c>
      <c r="I26" s="131">
        <f t="shared" si="7"/>
        <v>118303</v>
      </c>
      <c r="J26" s="134">
        <f t="shared" si="2"/>
        <v>45939475</v>
      </c>
    </row>
    <row r="27" spans="1:10">
      <c r="A27" s="145" t="s">
        <v>206</v>
      </c>
      <c r="B27" s="110">
        <v>1959258</v>
      </c>
      <c r="C27" s="110"/>
      <c r="D27" s="112">
        <v>16467</v>
      </c>
      <c r="E27" s="110">
        <v>1991</v>
      </c>
      <c r="F27" s="110">
        <v>334</v>
      </c>
      <c r="G27" s="110">
        <v>2838</v>
      </c>
      <c r="H27" s="110">
        <v>1208</v>
      </c>
      <c r="I27" s="110"/>
      <c r="J27" s="113">
        <f t="shared" si="2"/>
        <v>1982096</v>
      </c>
    </row>
    <row r="28" spans="1:10">
      <c r="A28" s="145" t="s">
        <v>207</v>
      </c>
      <c r="B28" s="110">
        <v>185100</v>
      </c>
      <c r="C28" s="110">
        <v>2540</v>
      </c>
      <c r="D28" s="112">
        <v>17475</v>
      </c>
      <c r="E28" s="110">
        <v>8833</v>
      </c>
      <c r="F28" s="110"/>
      <c r="G28" s="110"/>
      <c r="H28" s="110"/>
      <c r="I28" s="110"/>
      <c r="J28" s="113">
        <f t="shared" si="2"/>
        <v>213948</v>
      </c>
    </row>
    <row r="29" spans="1:10">
      <c r="A29" s="145" t="s">
        <v>208</v>
      </c>
      <c r="B29" s="110">
        <v>85855</v>
      </c>
      <c r="C29" s="110"/>
      <c r="D29" s="112">
        <v>446</v>
      </c>
      <c r="E29" s="110">
        <v>34</v>
      </c>
      <c r="F29" s="110"/>
      <c r="G29" s="110">
        <v>557</v>
      </c>
      <c r="H29" s="110">
        <v>430</v>
      </c>
      <c r="I29" s="110">
        <v>3467</v>
      </c>
      <c r="J29" s="113">
        <f t="shared" si="2"/>
        <v>90789</v>
      </c>
    </row>
    <row r="30" spans="1:10">
      <c r="A30" s="146" t="s">
        <v>209</v>
      </c>
      <c r="B30" s="131">
        <f t="shared" ref="B30:I30" si="8">SUM(B27:B29)</f>
        <v>2230213</v>
      </c>
      <c r="C30" s="131">
        <f t="shared" si="8"/>
        <v>2540</v>
      </c>
      <c r="D30" s="131">
        <f t="shared" si="8"/>
        <v>34388</v>
      </c>
      <c r="E30" s="131">
        <f t="shared" si="8"/>
        <v>10858</v>
      </c>
      <c r="F30" s="131">
        <f t="shared" si="8"/>
        <v>334</v>
      </c>
      <c r="G30" s="131">
        <f t="shared" si="8"/>
        <v>3395</v>
      </c>
      <c r="H30" s="131">
        <f t="shared" si="8"/>
        <v>1638</v>
      </c>
      <c r="I30" s="131">
        <f t="shared" si="8"/>
        <v>3467</v>
      </c>
      <c r="J30" s="134">
        <f t="shared" si="2"/>
        <v>2286833</v>
      </c>
    </row>
    <row r="31" spans="1:10">
      <c r="A31" s="146" t="s">
        <v>210</v>
      </c>
      <c r="B31" s="131">
        <v>4005</v>
      </c>
      <c r="C31" s="131"/>
      <c r="D31" s="132">
        <v>868</v>
      </c>
      <c r="E31" s="131"/>
      <c r="F31" s="131"/>
      <c r="G31" s="131"/>
      <c r="H31" s="131"/>
      <c r="I31" s="131">
        <v>12000</v>
      </c>
      <c r="J31" s="134">
        <f t="shared" si="2"/>
        <v>16873</v>
      </c>
    </row>
    <row r="32" spans="1:10" ht="14.25" customHeight="1">
      <c r="A32" s="146" t="s">
        <v>211</v>
      </c>
      <c r="B32" s="131"/>
      <c r="C32" s="131"/>
      <c r="D32" s="132"/>
      <c r="E32" s="131"/>
      <c r="F32" s="131"/>
      <c r="G32" s="131"/>
      <c r="H32" s="131"/>
      <c r="I32" s="131"/>
      <c r="J32" s="134">
        <f t="shared" si="2"/>
        <v>0</v>
      </c>
    </row>
    <row r="33" spans="1:10">
      <c r="A33" s="148" t="s">
        <v>212</v>
      </c>
      <c r="B33" s="135">
        <v>15449</v>
      </c>
      <c r="C33" s="135">
        <v>30087</v>
      </c>
      <c r="D33" s="136">
        <v>55029</v>
      </c>
      <c r="E33" s="135">
        <v>41723</v>
      </c>
      <c r="F33" s="135">
        <v>1439</v>
      </c>
      <c r="G33" s="135">
        <v>8365</v>
      </c>
      <c r="H33" s="135">
        <v>8931</v>
      </c>
      <c r="I33" s="135">
        <v>4856</v>
      </c>
      <c r="J33" s="137">
        <f t="shared" si="2"/>
        <v>165879</v>
      </c>
    </row>
    <row r="34" spans="1:10">
      <c r="A34" s="149" t="s">
        <v>213</v>
      </c>
      <c r="B34" s="139">
        <f t="shared" ref="B34:I34" si="9">SUM(B26,B30,B31,B32,B33)</f>
        <v>41500562</v>
      </c>
      <c r="C34" s="139">
        <f t="shared" si="9"/>
        <v>832971</v>
      </c>
      <c r="D34" s="139">
        <f t="shared" si="9"/>
        <v>3860910</v>
      </c>
      <c r="E34" s="139">
        <f t="shared" si="9"/>
        <v>786669</v>
      </c>
      <c r="F34" s="139">
        <f t="shared" si="9"/>
        <v>1152</v>
      </c>
      <c r="G34" s="139">
        <f t="shared" si="9"/>
        <v>660660</v>
      </c>
      <c r="H34" s="139">
        <f t="shared" si="9"/>
        <v>627510</v>
      </c>
      <c r="I34" s="139">
        <f t="shared" si="9"/>
        <v>138626</v>
      </c>
      <c r="J34" s="140">
        <f t="shared" si="2"/>
        <v>48409060</v>
      </c>
    </row>
  </sheetData>
  <printOptions horizontalCentered="1"/>
  <pageMargins left="0" right="0" top="0.59055118110236227" bottom="0" header="0.19685039370078741" footer="0"/>
  <pageSetup paperSize="9" orientation="landscape" r:id="rId1"/>
  <headerFooter>
    <oddHeader>&amp;L&amp;"Arial,Normál"&amp;8VERESEGYHÁZ VÁROS ÖNKORMÁNYZATA
MINDÖSSZESEN&amp;C&amp;"Arial,Félkövér"&amp;8ESZKÖZÖK ÉS FORRÁSOK BEMUTATÁSA
2014.12.31.&amp;R&amp;"Arial,Normál"&amp;8 35.5.sz. melléklet
adatok ezer Ft-ban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K46"/>
  <sheetViews>
    <sheetView tabSelected="1" workbookViewId="0">
      <selection activeCell="F14" sqref="F14"/>
    </sheetView>
  </sheetViews>
  <sheetFormatPr defaultRowHeight="15" customHeight="1"/>
  <cols>
    <col min="1" max="5" width="9.140625" style="202"/>
    <col min="6" max="6" width="9.140625" style="240"/>
    <col min="7" max="7" width="15.28515625" style="210" customWidth="1"/>
    <col min="8" max="8" width="13.5703125" style="210" customWidth="1"/>
    <col min="9" max="9" width="15.42578125" style="210" customWidth="1"/>
    <col min="10" max="10" width="9.140625" style="202"/>
    <col min="11" max="11" width="11.140625" style="202" bestFit="1" customWidth="1"/>
    <col min="12" max="16384" width="9.140625" style="202"/>
  </cols>
  <sheetData>
    <row r="1" spans="1:10" ht="15" customHeight="1">
      <c r="A1" s="211" t="s">
        <v>240</v>
      </c>
      <c r="B1" s="211"/>
      <c r="C1" s="211"/>
      <c r="D1" s="211"/>
      <c r="E1" s="211"/>
      <c r="F1" s="211"/>
      <c r="G1" s="211"/>
      <c r="H1" s="211"/>
      <c r="I1" s="211"/>
      <c r="J1" s="212"/>
    </row>
    <row r="2" spans="1:10" ht="15" customHeight="1">
      <c r="A2" s="213" t="s">
        <v>241</v>
      </c>
      <c r="B2" s="213"/>
      <c r="C2" s="213"/>
      <c r="D2" s="213"/>
      <c r="E2" s="213"/>
      <c r="F2" s="213"/>
      <c r="G2" s="213"/>
      <c r="H2" s="213"/>
      <c r="I2" s="213"/>
    </row>
    <row r="3" spans="1:10" ht="15" customHeight="1">
      <c r="A3" s="213" t="s">
        <v>242</v>
      </c>
      <c r="B3" s="213"/>
      <c r="C3" s="213"/>
      <c r="D3" s="213"/>
      <c r="E3" s="213"/>
      <c r="F3" s="213"/>
      <c r="G3" s="213"/>
      <c r="H3" s="213"/>
      <c r="I3" s="213"/>
    </row>
    <row r="4" spans="1:10" ht="15" customHeight="1">
      <c r="B4" s="214"/>
      <c r="C4" s="214"/>
      <c r="D4" s="214"/>
      <c r="E4" s="214"/>
      <c r="F4" s="215"/>
      <c r="G4" s="214"/>
      <c r="H4" s="214"/>
      <c r="J4" s="214"/>
    </row>
    <row r="5" spans="1:10" ht="15" customHeight="1">
      <c r="B5" s="214"/>
      <c r="C5" s="214"/>
      <c r="D5" s="214"/>
      <c r="E5" s="214"/>
      <c r="F5" s="215"/>
      <c r="G5" s="214"/>
      <c r="H5" s="214"/>
      <c r="I5" s="214" t="s">
        <v>243</v>
      </c>
    </row>
    <row r="6" spans="1:10" ht="15" customHeight="1">
      <c r="B6" s="214"/>
      <c r="C6" s="214"/>
      <c r="D6" s="214"/>
      <c r="E6" s="214"/>
      <c r="F6" s="216"/>
      <c r="G6" s="217"/>
      <c r="H6" s="217"/>
      <c r="I6" s="217"/>
      <c r="J6" s="214"/>
    </row>
    <row r="7" spans="1:10" ht="39.75" customHeight="1">
      <c r="A7" s="194"/>
      <c r="B7" s="195" t="s">
        <v>244</v>
      </c>
      <c r="C7" s="196"/>
      <c r="D7" s="196"/>
      <c r="E7" s="197"/>
      <c r="F7" s="198" t="s">
        <v>245</v>
      </c>
      <c r="G7" s="199" t="s">
        <v>246</v>
      </c>
      <c r="H7" s="200" t="s">
        <v>247</v>
      </c>
      <c r="I7" s="199" t="s">
        <v>248</v>
      </c>
      <c r="J7" s="201"/>
    </row>
    <row r="8" spans="1:10" ht="15" customHeight="1">
      <c r="A8" s="218"/>
      <c r="B8" s="219"/>
      <c r="C8" s="220"/>
      <c r="D8" s="220"/>
      <c r="E8" s="221"/>
      <c r="F8" s="222"/>
      <c r="G8" s="223"/>
      <c r="H8" s="223"/>
      <c r="I8" s="223"/>
      <c r="J8" s="201"/>
    </row>
    <row r="9" spans="1:10" ht="15" customHeight="1">
      <c r="A9" s="218"/>
      <c r="B9" s="219"/>
      <c r="C9" s="220"/>
      <c r="D9" s="220"/>
      <c r="E9" s="221"/>
      <c r="F9" s="222"/>
      <c r="G9" s="223"/>
      <c r="H9" s="223"/>
      <c r="I9" s="223"/>
      <c r="J9" s="201"/>
    </row>
    <row r="10" spans="1:10" ht="15" customHeight="1">
      <c r="A10" s="218"/>
      <c r="B10" s="218" t="s">
        <v>229</v>
      </c>
      <c r="C10" s="209"/>
      <c r="D10" s="209"/>
      <c r="E10" s="224"/>
      <c r="F10" s="225"/>
      <c r="G10" s="226">
        <v>300000</v>
      </c>
      <c r="H10" s="226">
        <v>0</v>
      </c>
      <c r="I10" s="226">
        <f>SUM(G10:H10)</f>
        <v>300000</v>
      </c>
    </row>
    <row r="11" spans="1:10" ht="15" customHeight="1">
      <c r="A11" s="218"/>
      <c r="B11" s="218"/>
      <c r="C11" s="209"/>
      <c r="D11" s="209"/>
      <c r="E11" s="224"/>
      <c r="F11" s="225"/>
      <c r="G11" s="226"/>
      <c r="H11" s="226"/>
      <c r="I11" s="226"/>
    </row>
    <row r="12" spans="1:10" ht="15" customHeight="1">
      <c r="A12" s="218" t="s">
        <v>249</v>
      </c>
      <c r="B12" s="218" t="s">
        <v>250</v>
      </c>
      <c r="C12" s="209"/>
      <c r="D12" s="209"/>
      <c r="E12" s="224"/>
      <c r="F12" s="225"/>
      <c r="G12" s="226">
        <v>11000</v>
      </c>
      <c r="H12" s="226"/>
      <c r="I12" s="226">
        <v>11000</v>
      </c>
    </row>
    <row r="13" spans="1:10" ht="15" customHeight="1">
      <c r="A13" s="218"/>
      <c r="B13" s="218" t="s">
        <v>251</v>
      </c>
      <c r="C13" s="209"/>
      <c r="D13" s="209"/>
      <c r="E13" s="224"/>
      <c r="F13" s="225"/>
      <c r="G13" s="226"/>
      <c r="H13" s="226"/>
      <c r="I13" s="226"/>
    </row>
    <row r="14" spans="1:10" ht="25.5" customHeight="1">
      <c r="A14" s="203"/>
      <c r="B14" s="204" t="s">
        <v>252</v>
      </c>
      <c r="C14" s="205"/>
      <c r="D14" s="205"/>
      <c r="E14" s="206"/>
      <c r="F14" s="207"/>
      <c r="G14" s="208">
        <f>SUM(G10:G13)</f>
        <v>311000</v>
      </c>
      <c r="H14" s="208">
        <f>SUM(H10:H13)</f>
        <v>0</v>
      </c>
      <c r="I14" s="208">
        <f>SUM(I10:I13)</f>
        <v>311000</v>
      </c>
      <c r="J14" s="209"/>
    </row>
    <row r="15" spans="1:10" ht="15" customHeight="1">
      <c r="A15" s="218"/>
      <c r="B15" s="218"/>
      <c r="C15" s="209"/>
      <c r="D15" s="209"/>
      <c r="E15" s="224"/>
      <c r="F15" s="225"/>
      <c r="G15" s="226"/>
      <c r="H15" s="226"/>
      <c r="I15" s="226">
        <f>SUM(G15-H15)</f>
        <v>0</v>
      </c>
      <c r="J15" s="209"/>
    </row>
    <row r="16" spans="1:10" ht="15" customHeight="1">
      <c r="A16" s="218"/>
      <c r="B16" s="218"/>
      <c r="C16" s="209"/>
      <c r="D16" s="209"/>
      <c r="E16" s="224"/>
      <c r="F16" s="225"/>
      <c r="G16" s="226"/>
      <c r="H16" s="226"/>
      <c r="I16" s="226"/>
      <c r="J16" s="209"/>
    </row>
    <row r="17" spans="1:10" ht="15" customHeight="1">
      <c r="A17" s="218"/>
      <c r="B17" s="218"/>
      <c r="C17" s="209"/>
      <c r="D17" s="209"/>
      <c r="E17" s="224"/>
      <c r="F17" s="225"/>
      <c r="G17" s="226"/>
      <c r="H17" s="226"/>
      <c r="I17" s="226"/>
      <c r="J17" s="209"/>
    </row>
    <row r="18" spans="1:10" ht="15" customHeight="1">
      <c r="A18" s="218" t="s">
        <v>253</v>
      </c>
      <c r="B18" s="218" t="s">
        <v>254</v>
      </c>
      <c r="C18" s="209"/>
      <c r="D18" s="209"/>
      <c r="E18" s="224"/>
      <c r="F18" s="225">
        <v>1</v>
      </c>
      <c r="G18" s="226">
        <v>100000</v>
      </c>
      <c r="H18" s="226">
        <v>0</v>
      </c>
      <c r="I18" s="226">
        <f>SUM(G18-H18)</f>
        <v>100000</v>
      </c>
      <c r="J18" s="209"/>
    </row>
    <row r="19" spans="1:10" ht="15" customHeight="1">
      <c r="A19" s="218"/>
      <c r="B19" s="218"/>
      <c r="C19" s="209"/>
      <c r="D19" s="209"/>
      <c r="E19" s="224"/>
      <c r="F19" s="225"/>
      <c r="G19" s="226"/>
      <c r="H19" s="226"/>
      <c r="I19" s="226"/>
      <c r="J19" s="209"/>
    </row>
    <row r="20" spans="1:10" ht="15" customHeight="1">
      <c r="A20" s="218" t="s">
        <v>255</v>
      </c>
      <c r="B20" s="218" t="s">
        <v>232</v>
      </c>
      <c r="C20" s="209"/>
      <c r="D20" s="209"/>
      <c r="E20" s="224"/>
      <c r="F20" s="225">
        <v>1</v>
      </c>
      <c r="G20" s="226">
        <v>100000</v>
      </c>
      <c r="H20" s="226">
        <v>0</v>
      </c>
      <c r="I20" s="226">
        <f>SUM(G20-H20)</f>
        <v>100000</v>
      </c>
      <c r="J20" s="209"/>
    </row>
    <row r="21" spans="1:10" ht="15" customHeight="1">
      <c r="A21" s="218"/>
      <c r="B21" s="218"/>
      <c r="C21" s="209"/>
      <c r="D21" s="209"/>
      <c r="E21" s="224"/>
      <c r="F21" s="225"/>
      <c r="G21" s="226"/>
      <c r="H21" s="226"/>
      <c r="I21" s="226"/>
      <c r="J21" s="209"/>
    </row>
    <row r="22" spans="1:10" ht="15" customHeight="1">
      <c r="A22" s="218"/>
      <c r="B22" s="218"/>
      <c r="C22" s="209"/>
      <c r="D22" s="209"/>
      <c r="E22" s="224"/>
      <c r="F22" s="225"/>
      <c r="G22" s="226"/>
      <c r="H22" s="226"/>
      <c r="I22" s="226"/>
      <c r="J22" s="209"/>
    </row>
    <row r="23" spans="1:10" ht="15" customHeight="1">
      <c r="A23" s="218" t="s">
        <v>256</v>
      </c>
      <c r="B23" s="218" t="s">
        <v>257</v>
      </c>
      <c r="C23" s="209"/>
      <c r="D23" s="209"/>
      <c r="E23" s="224"/>
      <c r="F23" s="225">
        <v>1</v>
      </c>
      <c r="G23" s="226">
        <v>6630000</v>
      </c>
      <c r="H23" s="226">
        <v>0</v>
      </c>
      <c r="I23" s="226">
        <v>6630000</v>
      </c>
      <c r="J23" s="209"/>
    </row>
    <row r="24" spans="1:10" ht="15" customHeight="1">
      <c r="A24" s="218"/>
      <c r="B24" s="218"/>
      <c r="C24" s="209" t="s">
        <v>258</v>
      </c>
      <c r="D24" s="209"/>
      <c r="E24" s="227">
        <v>5000000</v>
      </c>
      <c r="F24" s="225"/>
      <c r="G24" s="226"/>
      <c r="H24" s="226"/>
      <c r="I24" s="226"/>
      <c r="J24" s="209"/>
    </row>
    <row r="25" spans="1:10" ht="15" customHeight="1">
      <c r="A25" s="218"/>
      <c r="B25" s="218"/>
      <c r="C25" s="209" t="s">
        <v>259</v>
      </c>
      <c r="D25" s="209"/>
      <c r="E25" s="227">
        <v>1630000</v>
      </c>
      <c r="F25" s="225"/>
      <c r="G25" s="226"/>
      <c r="H25" s="226"/>
      <c r="I25" s="226"/>
      <c r="J25" s="209"/>
    </row>
    <row r="26" spans="1:10" ht="15" customHeight="1">
      <c r="A26" s="218"/>
      <c r="B26" s="218"/>
      <c r="C26" s="209"/>
      <c r="D26" s="209"/>
      <c r="E26" s="228"/>
      <c r="F26" s="225"/>
      <c r="G26" s="226"/>
      <c r="H26" s="226"/>
      <c r="I26" s="226"/>
      <c r="J26" s="209"/>
    </row>
    <row r="27" spans="1:10" ht="15" customHeight="1">
      <c r="A27" s="218"/>
      <c r="B27" s="218"/>
      <c r="C27" s="209"/>
      <c r="D27" s="209"/>
      <c r="E27" s="228"/>
      <c r="F27" s="225"/>
      <c r="G27" s="226"/>
      <c r="H27" s="226"/>
      <c r="I27" s="226"/>
      <c r="J27" s="209"/>
    </row>
    <row r="28" spans="1:10" ht="15" customHeight="1">
      <c r="A28" s="218" t="s">
        <v>260</v>
      </c>
      <c r="B28" s="218" t="s">
        <v>261</v>
      </c>
      <c r="C28" s="209"/>
      <c r="D28" s="209"/>
      <c r="E28" s="224"/>
      <c r="F28" s="225">
        <v>1</v>
      </c>
      <c r="G28" s="226">
        <v>65500000</v>
      </c>
      <c r="H28" s="226">
        <v>0</v>
      </c>
      <c r="I28" s="226">
        <v>65500000</v>
      </c>
      <c r="J28" s="209"/>
    </row>
    <row r="29" spans="1:10" ht="15" customHeight="1">
      <c r="A29" s="218"/>
      <c r="B29" s="218" t="s">
        <v>262</v>
      </c>
      <c r="C29" s="209"/>
      <c r="D29" s="209"/>
      <c r="E29" s="224"/>
      <c r="F29" s="225"/>
      <c r="G29" s="226"/>
      <c r="H29" s="226"/>
      <c r="I29" s="226"/>
      <c r="J29" s="209"/>
    </row>
    <row r="30" spans="1:10" ht="15" customHeight="1">
      <c r="A30" s="218"/>
      <c r="B30" s="218"/>
      <c r="C30" s="209"/>
      <c r="D30" s="209"/>
      <c r="E30" s="224"/>
      <c r="F30" s="225"/>
      <c r="G30" s="226"/>
      <c r="H30" s="226"/>
      <c r="I30" s="226"/>
      <c r="J30" s="209"/>
    </row>
    <row r="31" spans="1:10" ht="15" customHeight="1">
      <c r="A31" s="218"/>
      <c r="B31" s="218"/>
      <c r="C31" s="209"/>
      <c r="D31" s="209"/>
      <c r="E31" s="224"/>
      <c r="F31" s="225"/>
      <c r="G31" s="226"/>
      <c r="H31" s="226"/>
      <c r="I31" s="226"/>
      <c r="J31" s="209"/>
    </row>
    <row r="32" spans="1:10" ht="15" customHeight="1">
      <c r="A32" s="218"/>
      <c r="B32" s="218"/>
      <c r="C32" s="209"/>
      <c r="D32" s="209"/>
      <c r="E32" s="224"/>
      <c r="F32" s="225"/>
      <c r="G32" s="226"/>
      <c r="H32" s="226"/>
      <c r="I32" s="226"/>
      <c r="J32" s="209"/>
    </row>
    <row r="33" spans="1:11" ht="15" customHeight="1">
      <c r="A33" s="218" t="s">
        <v>263</v>
      </c>
      <c r="B33" s="218" t="s">
        <v>264</v>
      </c>
      <c r="C33" s="209"/>
      <c r="D33" s="209"/>
      <c r="E33" s="224"/>
      <c r="F33" s="225">
        <v>1</v>
      </c>
      <c r="G33" s="226">
        <v>3000000</v>
      </c>
      <c r="H33" s="226">
        <v>0</v>
      </c>
      <c r="I33" s="226">
        <f>SUM(G33:H33)</f>
        <v>3000000</v>
      </c>
      <c r="J33" s="209"/>
    </row>
    <row r="34" spans="1:11" ht="15" customHeight="1">
      <c r="A34" s="218"/>
      <c r="B34" s="229"/>
      <c r="C34" s="209"/>
      <c r="D34" s="209"/>
      <c r="E34" s="224"/>
      <c r="F34" s="225"/>
      <c r="G34" s="226"/>
      <c r="H34" s="226"/>
      <c r="I34" s="226"/>
      <c r="J34" s="209"/>
    </row>
    <row r="35" spans="1:11" ht="35.25" customHeight="1">
      <c r="A35" s="203"/>
      <c r="B35" s="204" t="s">
        <v>265</v>
      </c>
      <c r="C35" s="205"/>
      <c r="D35" s="205"/>
      <c r="E35" s="206"/>
      <c r="F35" s="207"/>
      <c r="G35" s="208">
        <f>SUM(G17:G34)</f>
        <v>75330000</v>
      </c>
      <c r="H35" s="208">
        <f>SUM(H17:H34)</f>
        <v>0</v>
      </c>
      <c r="I35" s="208">
        <f>SUM(I17:I34)</f>
        <v>75330000</v>
      </c>
      <c r="J35" s="209"/>
      <c r="K35" s="210"/>
    </row>
    <row r="36" spans="1:11" ht="15" customHeight="1">
      <c r="A36" s="218"/>
      <c r="B36" s="218"/>
      <c r="C36" s="209"/>
      <c r="D36" s="209"/>
      <c r="E36" s="209"/>
      <c r="F36" s="225"/>
      <c r="G36" s="226"/>
      <c r="H36" s="226"/>
      <c r="I36" s="226"/>
      <c r="J36" s="209"/>
    </row>
    <row r="37" spans="1:11" ht="15" customHeight="1">
      <c r="A37" s="218"/>
      <c r="B37" s="218"/>
      <c r="C37" s="209"/>
      <c r="D37" s="209"/>
      <c r="E37" s="209"/>
      <c r="F37" s="225"/>
      <c r="G37" s="226"/>
      <c r="H37" s="226"/>
      <c r="I37" s="226"/>
      <c r="J37" s="209"/>
    </row>
    <row r="38" spans="1:11" ht="15" customHeight="1">
      <c r="A38" s="218"/>
      <c r="B38" s="218"/>
      <c r="C38" s="209"/>
      <c r="D38" s="209"/>
      <c r="E38" s="209"/>
      <c r="F38" s="225"/>
      <c r="G38" s="226"/>
      <c r="H38" s="226"/>
      <c r="I38" s="226"/>
      <c r="J38" s="209"/>
    </row>
    <row r="39" spans="1:11" ht="15" customHeight="1">
      <c r="A39" s="218"/>
      <c r="B39" s="218"/>
      <c r="C39" s="209"/>
      <c r="D39" s="209"/>
      <c r="E39" s="209"/>
      <c r="F39" s="225"/>
      <c r="G39" s="226"/>
      <c r="H39" s="226"/>
      <c r="I39" s="226"/>
      <c r="J39" s="209"/>
    </row>
    <row r="40" spans="1:11" ht="32.25" customHeight="1">
      <c r="A40" s="218"/>
      <c r="B40" s="230" t="s">
        <v>266</v>
      </c>
      <c r="C40" s="231"/>
      <c r="D40" s="231"/>
      <c r="E40" s="231"/>
      <c r="F40" s="232"/>
      <c r="G40" s="233">
        <f>SUM(G35+G14)</f>
        <v>75641000</v>
      </c>
      <c r="H40" s="233">
        <f>SUM(H35+H14)</f>
        <v>0</v>
      </c>
      <c r="I40" s="233">
        <f>SUM(I35+I14)</f>
        <v>75641000</v>
      </c>
      <c r="J40" s="231"/>
    </row>
    <row r="41" spans="1:11" ht="15" customHeight="1">
      <c r="A41" s="218"/>
      <c r="B41" s="218"/>
      <c r="C41" s="209"/>
      <c r="D41" s="209"/>
      <c r="E41" s="209"/>
      <c r="F41" s="225"/>
      <c r="G41" s="226"/>
      <c r="H41" s="226"/>
      <c r="I41" s="226"/>
    </row>
    <row r="42" spans="1:11" ht="15" customHeight="1">
      <c r="A42" s="218"/>
      <c r="B42" s="218"/>
      <c r="C42" s="209"/>
      <c r="D42" s="209"/>
      <c r="E42" s="209"/>
      <c r="F42" s="225"/>
      <c r="G42" s="226"/>
      <c r="H42" s="226"/>
      <c r="I42" s="226">
        <f>SUM(G40:H40)</f>
        <v>75641000</v>
      </c>
    </row>
    <row r="43" spans="1:11" ht="15" customHeight="1">
      <c r="A43" s="218"/>
      <c r="B43" s="218"/>
      <c r="C43" s="209"/>
      <c r="D43" s="209"/>
      <c r="E43" s="209"/>
      <c r="F43" s="225"/>
      <c r="G43" s="226"/>
      <c r="H43" s="226"/>
      <c r="I43" s="226"/>
    </row>
    <row r="44" spans="1:11" ht="15" customHeight="1">
      <c r="A44" s="234"/>
      <c r="B44" s="234"/>
      <c r="C44" s="235"/>
      <c r="D44" s="235"/>
      <c r="E44" s="235"/>
      <c r="F44" s="236"/>
      <c r="G44" s="237"/>
      <c r="H44" s="237"/>
      <c r="I44" s="237"/>
    </row>
    <row r="45" spans="1:11" ht="15" customHeight="1">
      <c r="B45" s="209"/>
      <c r="F45" s="238"/>
      <c r="G45" s="239"/>
      <c r="H45" s="239"/>
      <c r="I45" s="239"/>
    </row>
    <row r="46" spans="1:11" ht="15" customHeight="1">
      <c r="B46" s="209"/>
      <c r="F46" s="238"/>
      <c r="G46" s="239"/>
      <c r="H46" s="239"/>
      <c r="I46" s="239"/>
    </row>
  </sheetData>
  <mergeCells count="5">
    <mergeCell ref="F6:I6"/>
    <mergeCell ref="B7:E7"/>
    <mergeCell ref="A1:I1"/>
    <mergeCell ref="A2:I2"/>
    <mergeCell ref="A3:I3"/>
  </mergeCells>
  <printOptions horizontalCentered="1"/>
  <pageMargins left="0.19685039370078741" right="0.19685039370078741" top="0.78740157480314965" bottom="0" header="0.19685039370078741" footer="0"/>
  <pageSetup paperSize="9" orientation="portrait" r:id="rId1"/>
  <headerFooter>
    <oddHeader xml:space="preserve">&amp;L&amp;"Arial,Normál"&amp;8VERESEGYHÁZ VÁROS ÖNKORMÁNYZATA&amp;R&amp;"Arial,Normál"&amp;8 35.6.sz. melléklet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 35. Vagyon</vt:lpstr>
      <vt:lpstr>35.1.összevont 15 A</vt:lpstr>
      <vt:lpstr>35.4.Bef.eszk.</vt:lpstr>
      <vt:lpstr>35.5.Eszk.,Forr.</vt:lpstr>
      <vt:lpstr>35.6.Részesedések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szabok</dc:creator>
  <cp:lastModifiedBy>szabok</cp:lastModifiedBy>
  <cp:lastPrinted>2015-06-12T10:14:38Z</cp:lastPrinted>
  <dcterms:created xsi:type="dcterms:W3CDTF">2014-04-07T12:11:04Z</dcterms:created>
  <dcterms:modified xsi:type="dcterms:W3CDTF">2015-06-12T10:16:09Z</dcterms:modified>
</cp:coreProperties>
</file>