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1535" windowHeight="9690" tabRatio="852" firstSheet="5" activeTab="26"/>
  </bookViews>
  <sheets>
    <sheet name="10.1.-10.7." sheetId="64" r:id="rId1"/>
    <sheet name="10.8.-10.10. " sheetId="65" r:id="rId2"/>
    <sheet name="11.1.-11.6. " sheetId="66" r:id="rId3"/>
    <sheet name="12.1.-12.8. mell." sheetId="67" r:id="rId4"/>
    <sheet name="13.mell " sheetId="61" r:id="rId5"/>
    <sheet name="14. mell " sheetId="62" r:id="rId6"/>
    <sheet name="15. mell." sheetId="27" r:id="rId7"/>
    <sheet name="16. melléklet" sheetId="28" r:id="rId8"/>
    <sheet name="17-18. mell." sheetId="46" r:id="rId9"/>
    <sheet name="19. mell. " sheetId="30" r:id="rId10"/>
    <sheet name="20. mell." sheetId="31" r:id="rId11"/>
    <sheet name="20.1." sheetId="41" r:id="rId12"/>
    <sheet name="20. 2." sheetId="42" r:id="rId13"/>
    <sheet name="20. 3" sheetId="56" r:id="rId14"/>
    <sheet name="20. 4." sheetId="57" r:id="rId15"/>
    <sheet name="20.5." sheetId="58" r:id="rId16"/>
    <sheet name="20. 6." sheetId="59" r:id="rId17"/>
    <sheet name="20.7." sheetId="60" r:id="rId18"/>
    <sheet name="20. 8." sheetId="40" r:id="rId19"/>
    <sheet name="21. mell." sheetId="1" r:id="rId20"/>
    <sheet name="22. mell." sheetId="19" r:id="rId21"/>
    <sheet name="23.-25. mell." sheetId="21" r:id="rId22"/>
    <sheet name="26. mell." sheetId="11" r:id="rId23"/>
    <sheet name="27.mell." sheetId="63" r:id="rId24"/>
    <sheet name="28. mell." sheetId="8" r:id="rId25"/>
    <sheet name="29. mell." sheetId="10" r:id="rId26"/>
    <sheet name="30.mell" sheetId="45" r:id="rId27"/>
    <sheet name="31.mell" sheetId="43" r:id="rId28"/>
  </sheets>
  <definedNames>
    <definedName name="_xlnm._FilterDatabase" localSheetId="4" hidden="1">'13.mell '!$A$1:$I$122</definedName>
    <definedName name="_xlnm._FilterDatabase" localSheetId="26" hidden="1">'30.mell'!$M$6:$M$57</definedName>
    <definedName name="_xlnm._FilterDatabase" localSheetId="27" hidden="1">'31.mell'!$I$5:$I$25</definedName>
    <definedName name="_xlnm.Print_Titles" localSheetId="26">'30.mell'!$6:$6</definedName>
    <definedName name="_xlnm.Print_Titles" localSheetId="27">'31.mell'!$5:$5</definedName>
    <definedName name="_xlnm.Print_Area" localSheetId="4">'13.mell '!$A$1:$I$190</definedName>
    <definedName name="_xlnm.Print_Area" localSheetId="18">'20. 8.'!$A$1:$K$44</definedName>
  </definedNames>
  <calcPr calcId="125725"/>
</workbook>
</file>

<file path=xl/calcChain.xml><?xml version="1.0" encoding="utf-8"?>
<calcChain xmlns="http://schemas.openxmlformats.org/spreadsheetml/2006/main">
  <c r="I20" i="45"/>
  <c r="I19"/>
  <c r="J18"/>
  <c r="J22" s="1"/>
  <c r="H18"/>
  <c r="C18"/>
  <c r="C22" s="1"/>
  <c r="I16"/>
  <c r="I15"/>
  <c r="I14"/>
  <c r="I13"/>
  <c r="I11"/>
  <c r="I10"/>
  <c r="I9"/>
  <c r="I8"/>
  <c r="I18" s="1"/>
  <c r="I22" s="1"/>
  <c r="C18" i="43"/>
  <c r="K15"/>
  <c r="K13"/>
  <c r="K12"/>
  <c r="K11"/>
  <c r="K10"/>
  <c r="K9"/>
  <c r="K8"/>
  <c r="K7"/>
  <c r="K6"/>
  <c r="K18" s="1"/>
  <c r="E30" i="10" l="1"/>
  <c r="B25" i="19"/>
  <c r="B33" s="1"/>
  <c r="B8"/>
  <c r="K20" i="11" l="1"/>
  <c r="J20"/>
  <c r="I20"/>
  <c r="H20"/>
  <c r="G20"/>
  <c r="F20"/>
  <c r="E20"/>
  <c r="D20"/>
  <c r="C20"/>
  <c r="B20"/>
  <c r="L14"/>
  <c r="L13"/>
  <c r="L20" s="1"/>
  <c r="K12"/>
  <c r="K21" s="1"/>
  <c r="J12"/>
  <c r="J21" s="1"/>
  <c r="I12"/>
  <c r="I21" s="1"/>
  <c r="H12"/>
  <c r="H21" s="1"/>
  <c r="G12"/>
  <c r="G21" s="1"/>
  <c r="F12"/>
  <c r="F21" s="1"/>
  <c r="E12"/>
  <c r="E21" s="1"/>
  <c r="D12"/>
  <c r="D21" s="1"/>
  <c r="C12"/>
  <c r="C21" s="1"/>
  <c r="B12"/>
  <c r="B21" s="1"/>
  <c r="L11"/>
  <c r="L10"/>
  <c r="L9"/>
  <c r="L8"/>
  <c r="L7"/>
  <c r="L6"/>
  <c r="C23" l="1"/>
  <c r="E23"/>
  <c r="G23"/>
  <c r="I23"/>
  <c r="K23"/>
  <c r="B23"/>
  <c r="D23"/>
  <c r="F23"/>
  <c r="H23"/>
  <c r="J23"/>
  <c r="L12"/>
  <c r="L21" s="1"/>
  <c r="L23" s="1"/>
  <c r="B55" i="21" l="1"/>
  <c r="C39"/>
  <c r="B39"/>
  <c r="C16"/>
  <c r="B16"/>
  <c r="G40" i="1" l="1"/>
  <c r="F40"/>
  <c r="E40"/>
  <c r="D40"/>
  <c r="C40"/>
  <c r="B40"/>
  <c r="H29"/>
  <c r="H28"/>
  <c r="H27"/>
  <c r="H26"/>
  <c r="H25"/>
  <c r="H24"/>
  <c r="H23"/>
  <c r="H22"/>
  <c r="H21"/>
  <c r="H19"/>
  <c r="H18"/>
  <c r="H17"/>
  <c r="H16"/>
  <c r="H15"/>
  <c r="H14"/>
  <c r="H12"/>
  <c r="H11"/>
  <c r="H40" s="1"/>
  <c r="H128" i="61"/>
  <c r="H153" s="1"/>
  <c r="G128"/>
  <c r="G153" s="1"/>
  <c r="F153"/>
  <c r="E153"/>
  <c r="I128" l="1"/>
  <c r="I153" s="1"/>
  <c r="E36" i="28" l="1"/>
  <c r="E19"/>
  <c r="E52" i="66"/>
  <c r="E55" s="1"/>
  <c r="B55"/>
  <c r="H6" i="61" l="1"/>
  <c r="G6"/>
  <c r="D17" i="46"/>
  <c r="E17"/>
  <c r="F17"/>
  <c r="G17"/>
  <c r="C17"/>
  <c r="K29" i="31"/>
  <c r="J29"/>
  <c r="I29"/>
  <c r="K28"/>
  <c r="J28"/>
  <c r="I28"/>
  <c r="K27"/>
  <c r="J27"/>
  <c r="I27"/>
  <c r="K38"/>
  <c r="J38"/>
  <c r="I38"/>
  <c r="K37"/>
  <c r="J37"/>
  <c r="I37"/>
  <c r="K35"/>
  <c r="J35"/>
  <c r="I35"/>
  <c r="K34"/>
  <c r="J34"/>
  <c r="I34"/>
  <c r="K33"/>
  <c r="J33"/>
  <c r="I33"/>
  <c r="K32"/>
  <c r="J32"/>
  <c r="I32"/>
  <c r="K22"/>
  <c r="J22"/>
  <c r="I22"/>
  <c r="K21"/>
  <c r="J21"/>
  <c r="I21"/>
  <c r="K19"/>
  <c r="J19"/>
  <c r="I19"/>
  <c r="K18"/>
  <c r="J18"/>
  <c r="I18"/>
  <c r="K17"/>
  <c r="J17"/>
  <c r="I17"/>
  <c r="K16"/>
  <c r="J16"/>
  <c r="I16"/>
  <c r="K13"/>
  <c r="J13"/>
  <c r="I13"/>
  <c r="K12"/>
  <c r="J12"/>
  <c r="I12"/>
  <c r="K11"/>
  <c r="J11"/>
  <c r="I11"/>
  <c r="K10"/>
  <c r="J10"/>
  <c r="I10"/>
  <c r="F36"/>
  <c r="E36"/>
  <c r="D36"/>
  <c r="F35"/>
  <c r="E35"/>
  <c r="D35"/>
  <c r="F34"/>
  <c r="E34"/>
  <c r="D34"/>
  <c r="F33"/>
  <c r="E33"/>
  <c r="D33"/>
  <c r="F32"/>
  <c r="E32"/>
  <c r="D32"/>
  <c r="F29"/>
  <c r="E29"/>
  <c r="D29"/>
  <c r="F28"/>
  <c r="E28"/>
  <c r="D28"/>
  <c r="F27"/>
  <c r="E27"/>
  <c r="D27"/>
  <c r="F20"/>
  <c r="E20"/>
  <c r="D20"/>
  <c r="F19"/>
  <c r="E19"/>
  <c r="D19"/>
  <c r="F18"/>
  <c r="E18"/>
  <c r="D18"/>
  <c r="F17"/>
  <c r="E17"/>
  <c r="D17"/>
  <c r="F16"/>
  <c r="E16"/>
  <c r="D16"/>
  <c r="F10"/>
  <c r="E10"/>
  <c r="D10"/>
  <c r="D9"/>
  <c r="F8"/>
  <c r="E8"/>
  <c r="D8"/>
  <c r="F7"/>
  <c r="E7"/>
  <c r="D7"/>
  <c r="K23" i="42"/>
  <c r="J23"/>
  <c r="I23"/>
  <c r="F30"/>
  <c r="E30"/>
  <c r="D30"/>
  <c r="K39"/>
  <c r="J39"/>
  <c r="I39"/>
  <c r="K30"/>
  <c r="J30"/>
  <c r="I30"/>
  <c r="F39"/>
  <c r="E39"/>
  <c r="D39"/>
  <c r="B146" i="67"/>
  <c r="B123"/>
  <c r="D104"/>
  <c r="C104"/>
  <c r="B104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D59"/>
  <c r="C59"/>
  <c r="B59"/>
  <c r="E58"/>
  <c r="E57"/>
  <c r="E56"/>
  <c r="E55"/>
  <c r="E59" s="1"/>
  <c r="D26"/>
  <c r="C26"/>
  <c r="B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D66" i="66"/>
  <c r="C66"/>
  <c r="B66"/>
  <c r="E65"/>
  <c r="E64"/>
  <c r="E63"/>
  <c r="E62"/>
  <c r="D45"/>
  <c r="C45"/>
  <c r="B45"/>
  <c r="E44"/>
  <c r="E43"/>
  <c r="E42"/>
  <c r="D35"/>
  <c r="C35"/>
  <c r="B35"/>
  <c r="E34"/>
  <c r="E32"/>
  <c r="B8"/>
  <c r="D75" i="65"/>
  <c r="C75"/>
  <c r="B75"/>
  <c r="E73"/>
  <c r="E72"/>
  <c r="E71"/>
  <c r="D64"/>
  <c r="C64"/>
  <c r="B64"/>
  <c r="E62"/>
  <c r="E61"/>
  <c r="E60"/>
  <c r="E59"/>
  <c r="D52"/>
  <c r="C52"/>
  <c r="B52"/>
  <c r="E51"/>
  <c r="E50"/>
  <c r="E49"/>
  <c r="E48"/>
  <c r="E47"/>
  <c r="E46"/>
  <c r="E45"/>
  <c r="E44"/>
  <c r="C37"/>
  <c r="B37"/>
  <c r="D78" i="64"/>
  <c r="C78"/>
  <c r="B78"/>
  <c r="E77"/>
  <c r="E76"/>
  <c r="E75"/>
  <c r="E74"/>
  <c r="E73"/>
  <c r="E72"/>
  <c r="E71"/>
  <c r="E70"/>
  <c r="D62"/>
  <c r="C62"/>
  <c r="B62"/>
  <c r="E61"/>
  <c r="E60"/>
  <c r="E59"/>
  <c r="E62" s="1"/>
  <c r="B50"/>
  <c r="B40"/>
  <c r="B30"/>
  <c r="B18"/>
  <c r="B9"/>
  <c r="E64" i="65" l="1"/>
  <c r="E75"/>
  <c r="E104" i="67"/>
  <c r="F104"/>
  <c r="E45" i="66"/>
  <c r="E66"/>
  <c r="F66" s="1"/>
  <c r="E78" i="64"/>
  <c r="F81" s="1"/>
  <c r="E35" i="66"/>
  <c r="E26" i="67"/>
  <c r="F30" i="31"/>
  <c r="E52" i="65"/>
  <c r="E30" i="31"/>
  <c r="D30"/>
  <c r="C356" i="63" l="1"/>
  <c r="C355"/>
  <c r="O354"/>
  <c r="N354"/>
  <c r="N357" s="1"/>
  <c r="M354"/>
  <c r="M357" s="1"/>
  <c r="L354"/>
  <c r="L357" s="1"/>
  <c r="K354"/>
  <c r="K357" s="1"/>
  <c r="J354"/>
  <c r="J357" s="1"/>
  <c r="I354"/>
  <c r="I357" s="1"/>
  <c r="H354"/>
  <c r="H357" s="1"/>
  <c r="G354"/>
  <c r="F354"/>
  <c r="F357" s="1"/>
  <c r="E354"/>
  <c r="E357" s="1"/>
  <c r="D354"/>
  <c r="D357" s="1"/>
  <c r="C353"/>
  <c r="C352"/>
  <c r="C351"/>
  <c r="C349"/>
  <c r="O348"/>
  <c r="O350" s="1"/>
  <c r="N348"/>
  <c r="N350" s="1"/>
  <c r="N358" s="1"/>
  <c r="M348"/>
  <c r="M350" s="1"/>
  <c r="M358" s="1"/>
  <c r="L348"/>
  <c r="L350" s="1"/>
  <c r="K348"/>
  <c r="K350" s="1"/>
  <c r="K358" s="1"/>
  <c r="J348"/>
  <c r="J350" s="1"/>
  <c r="I348"/>
  <c r="I350" s="1"/>
  <c r="I358" s="1"/>
  <c r="H348"/>
  <c r="H350" s="1"/>
  <c r="G348"/>
  <c r="G350" s="1"/>
  <c r="F348"/>
  <c r="F350" s="1"/>
  <c r="F358" s="1"/>
  <c r="E348"/>
  <c r="E350" s="1"/>
  <c r="E358" s="1"/>
  <c r="D348"/>
  <c r="D350" s="1"/>
  <c r="C347"/>
  <c r="C346"/>
  <c r="C345"/>
  <c r="C344"/>
  <c r="C343"/>
  <c r="C342"/>
  <c r="C341"/>
  <c r="C337"/>
  <c r="L336"/>
  <c r="J336"/>
  <c r="I336"/>
  <c r="O335"/>
  <c r="N335"/>
  <c r="M335"/>
  <c r="M338" s="1"/>
  <c r="L335"/>
  <c r="L338" s="1"/>
  <c r="K335"/>
  <c r="K338" s="1"/>
  <c r="J335"/>
  <c r="I335"/>
  <c r="H335"/>
  <c r="H338" s="1"/>
  <c r="G335"/>
  <c r="F335"/>
  <c r="F338" s="1"/>
  <c r="E335"/>
  <c r="D335"/>
  <c r="C334"/>
  <c r="C333"/>
  <c r="C332"/>
  <c r="C330"/>
  <c r="D329"/>
  <c r="C329"/>
  <c r="O328"/>
  <c r="O331" s="1"/>
  <c r="N328"/>
  <c r="N331" s="1"/>
  <c r="M328"/>
  <c r="M331" s="1"/>
  <c r="M339" s="1"/>
  <c r="L328"/>
  <c r="L331" s="1"/>
  <c r="L339" s="1"/>
  <c r="K328"/>
  <c r="K331" s="1"/>
  <c r="J328"/>
  <c r="J331" s="1"/>
  <c r="I328"/>
  <c r="I331" s="1"/>
  <c r="H328"/>
  <c r="H331" s="1"/>
  <c r="H339" s="1"/>
  <c r="G328"/>
  <c r="G331" s="1"/>
  <c r="F328"/>
  <c r="F331" s="1"/>
  <c r="E328"/>
  <c r="E331" s="1"/>
  <c r="D328"/>
  <c r="C328" s="1"/>
  <c r="C327"/>
  <c r="C326"/>
  <c r="C325"/>
  <c r="C324"/>
  <c r="C316"/>
  <c r="C315"/>
  <c r="O314"/>
  <c r="O317" s="1"/>
  <c r="N314"/>
  <c r="N317" s="1"/>
  <c r="M314"/>
  <c r="M317" s="1"/>
  <c r="L314"/>
  <c r="L317" s="1"/>
  <c r="K314"/>
  <c r="K317" s="1"/>
  <c r="J314"/>
  <c r="J317" s="1"/>
  <c r="I314"/>
  <c r="I317" s="1"/>
  <c r="H314"/>
  <c r="H317" s="1"/>
  <c r="G314"/>
  <c r="G317" s="1"/>
  <c r="F314"/>
  <c r="F317" s="1"/>
  <c r="E314"/>
  <c r="E317" s="1"/>
  <c r="D314"/>
  <c r="D317" s="1"/>
  <c r="C313"/>
  <c r="C312"/>
  <c r="C311"/>
  <c r="C309"/>
  <c r="O308"/>
  <c r="O310" s="1"/>
  <c r="O318" s="1"/>
  <c r="N308"/>
  <c r="N310" s="1"/>
  <c r="M308"/>
  <c r="M310" s="1"/>
  <c r="M318" s="1"/>
  <c r="L308"/>
  <c r="L310" s="1"/>
  <c r="K308"/>
  <c r="K310" s="1"/>
  <c r="K318" s="1"/>
  <c r="J308"/>
  <c r="J310" s="1"/>
  <c r="I308"/>
  <c r="I310" s="1"/>
  <c r="I318" s="1"/>
  <c r="H308"/>
  <c r="H310" s="1"/>
  <c r="G308"/>
  <c r="G310" s="1"/>
  <c r="G318" s="1"/>
  <c r="F308"/>
  <c r="F310" s="1"/>
  <c r="E308"/>
  <c r="E310" s="1"/>
  <c r="E318" s="1"/>
  <c r="D308"/>
  <c r="D310" s="1"/>
  <c r="C308"/>
  <c r="C307"/>
  <c r="C306"/>
  <c r="C305"/>
  <c r="C304"/>
  <c r="C303"/>
  <c r="C302"/>
  <c r="C301"/>
  <c r="C297"/>
  <c r="N296"/>
  <c r="J296"/>
  <c r="I296"/>
  <c r="F296"/>
  <c r="O295"/>
  <c r="N295"/>
  <c r="M295"/>
  <c r="L295"/>
  <c r="K295"/>
  <c r="J295"/>
  <c r="I295"/>
  <c r="I298" s="1"/>
  <c r="H295"/>
  <c r="G295"/>
  <c r="F295"/>
  <c r="E295"/>
  <c r="D295"/>
  <c r="C295" s="1"/>
  <c r="C294"/>
  <c r="C293"/>
  <c r="C292"/>
  <c r="C290"/>
  <c r="C289"/>
  <c r="O288"/>
  <c r="O291" s="1"/>
  <c r="N288"/>
  <c r="N291" s="1"/>
  <c r="M288"/>
  <c r="M291" s="1"/>
  <c r="L288"/>
  <c r="L291" s="1"/>
  <c r="K288"/>
  <c r="K291" s="1"/>
  <c r="J288"/>
  <c r="J291" s="1"/>
  <c r="I288"/>
  <c r="I291" s="1"/>
  <c r="H288"/>
  <c r="H291" s="1"/>
  <c r="G288"/>
  <c r="G291" s="1"/>
  <c r="F288"/>
  <c r="F291" s="1"/>
  <c r="E288"/>
  <c r="E291" s="1"/>
  <c r="D288"/>
  <c r="D291" s="1"/>
  <c r="C287"/>
  <c r="C286"/>
  <c r="C285"/>
  <c r="C284"/>
  <c r="C276"/>
  <c r="C275"/>
  <c r="O274"/>
  <c r="O256" s="1"/>
  <c r="N274"/>
  <c r="N277" s="1"/>
  <c r="M274"/>
  <c r="M277" s="1"/>
  <c r="L274"/>
  <c r="L277" s="1"/>
  <c r="J274"/>
  <c r="J277" s="1"/>
  <c r="I274"/>
  <c r="I277" s="1"/>
  <c r="G274"/>
  <c r="G256" s="1"/>
  <c r="E274"/>
  <c r="E277" s="1"/>
  <c r="D274"/>
  <c r="D277" s="1"/>
  <c r="C273"/>
  <c r="C272"/>
  <c r="K271"/>
  <c r="K274" s="1"/>
  <c r="H271"/>
  <c r="H274" s="1"/>
  <c r="H256" s="1"/>
  <c r="F271"/>
  <c r="C269"/>
  <c r="O268"/>
  <c r="O270" s="1"/>
  <c r="N268"/>
  <c r="N270" s="1"/>
  <c r="N278" s="1"/>
  <c r="M268"/>
  <c r="M270" s="1"/>
  <c r="M278" s="1"/>
  <c r="L268"/>
  <c r="L270" s="1"/>
  <c r="K268"/>
  <c r="K270" s="1"/>
  <c r="J268"/>
  <c r="J270" s="1"/>
  <c r="J278" s="1"/>
  <c r="I268"/>
  <c r="I270" s="1"/>
  <c r="I278" s="1"/>
  <c r="H268"/>
  <c r="H270" s="1"/>
  <c r="G268"/>
  <c r="G270" s="1"/>
  <c r="F268"/>
  <c r="F270" s="1"/>
  <c r="C267"/>
  <c r="C266"/>
  <c r="C265"/>
  <c r="C264"/>
  <c r="E263"/>
  <c r="E268" s="1"/>
  <c r="E270" s="1"/>
  <c r="E278" s="1"/>
  <c r="D262"/>
  <c r="D261"/>
  <c r="C261" s="1"/>
  <c r="C257"/>
  <c r="N256"/>
  <c r="M256"/>
  <c r="L256"/>
  <c r="I256"/>
  <c r="E256"/>
  <c r="D256"/>
  <c r="O255"/>
  <c r="O258" s="1"/>
  <c r="N255"/>
  <c r="M255"/>
  <c r="M258" s="1"/>
  <c r="L255"/>
  <c r="L258" s="1"/>
  <c r="K255"/>
  <c r="J255"/>
  <c r="I255"/>
  <c r="H255"/>
  <c r="G255"/>
  <c r="G258" s="1"/>
  <c r="F255"/>
  <c r="E255"/>
  <c r="E258" s="1"/>
  <c r="D255"/>
  <c r="D258" s="1"/>
  <c r="C254"/>
  <c r="C253"/>
  <c r="C252"/>
  <c r="C250"/>
  <c r="C249"/>
  <c r="O248"/>
  <c r="O251" s="1"/>
  <c r="O259" s="1"/>
  <c r="N248"/>
  <c r="N251" s="1"/>
  <c r="M248"/>
  <c r="M251" s="1"/>
  <c r="K248"/>
  <c r="K251" s="1"/>
  <c r="J248"/>
  <c r="J251" s="1"/>
  <c r="I248"/>
  <c r="I251" s="1"/>
  <c r="G248"/>
  <c r="G251" s="1"/>
  <c r="F248"/>
  <c r="F251" s="1"/>
  <c r="D248"/>
  <c r="D251" s="1"/>
  <c r="C247"/>
  <c r="L246"/>
  <c r="H246"/>
  <c r="H248" s="1"/>
  <c r="H251" s="1"/>
  <c r="E246"/>
  <c r="E248" s="1"/>
  <c r="E251" s="1"/>
  <c r="C245"/>
  <c r="C244"/>
  <c r="C236"/>
  <c r="C235"/>
  <c r="O234"/>
  <c r="O237" s="1"/>
  <c r="N234"/>
  <c r="N216" s="1"/>
  <c r="M234"/>
  <c r="M237" s="1"/>
  <c r="L234"/>
  <c r="L237" s="1"/>
  <c r="K234"/>
  <c r="K237" s="1"/>
  <c r="J234"/>
  <c r="J216" s="1"/>
  <c r="I234"/>
  <c r="I237" s="1"/>
  <c r="H234"/>
  <c r="H237" s="1"/>
  <c r="G234"/>
  <c r="G237" s="1"/>
  <c r="F234"/>
  <c r="F216" s="1"/>
  <c r="E234"/>
  <c r="E237" s="1"/>
  <c r="D234"/>
  <c r="D237" s="1"/>
  <c r="C233"/>
  <c r="C232"/>
  <c r="C231"/>
  <c r="C229"/>
  <c r="O228"/>
  <c r="O230" s="1"/>
  <c r="N228"/>
  <c r="N230" s="1"/>
  <c r="M228"/>
  <c r="M230" s="1"/>
  <c r="M238" s="1"/>
  <c r="L228"/>
  <c r="L230" s="1"/>
  <c r="K228"/>
  <c r="K230" s="1"/>
  <c r="J228"/>
  <c r="J230" s="1"/>
  <c r="I228"/>
  <c r="I230" s="1"/>
  <c r="I238" s="1"/>
  <c r="H228"/>
  <c r="H230" s="1"/>
  <c r="G228"/>
  <c r="G230" s="1"/>
  <c r="F228"/>
  <c r="F230" s="1"/>
  <c r="E228"/>
  <c r="E230" s="1"/>
  <c r="E238" s="1"/>
  <c r="C227"/>
  <c r="C226"/>
  <c r="C225"/>
  <c r="C224"/>
  <c r="C223"/>
  <c r="D222"/>
  <c r="C222" s="1"/>
  <c r="D221"/>
  <c r="C221" s="1"/>
  <c r="C217"/>
  <c r="O216"/>
  <c r="M216"/>
  <c r="L216"/>
  <c r="K216"/>
  <c r="I216"/>
  <c r="H216"/>
  <c r="G216"/>
  <c r="E216"/>
  <c r="D216"/>
  <c r="O215"/>
  <c r="O218" s="1"/>
  <c r="N215"/>
  <c r="N218" s="1"/>
  <c r="M215"/>
  <c r="M218" s="1"/>
  <c r="L215"/>
  <c r="K215"/>
  <c r="K218" s="1"/>
  <c r="J215"/>
  <c r="J218" s="1"/>
  <c r="I215"/>
  <c r="H215"/>
  <c r="H218" s="1"/>
  <c r="G215"/>
  <c r="G218" s="1"/>
  <c r="F215"/>
  <c r="F218" s="1"/>
  <c r="E215"/>
  <c r="E218" s="1"/>
  <c r="D215"/>
  <c r="D218" s="1"/>
  <c r="C214"/>
  <c r="C213"/>
  <c r="C212"/>
  <c r="C210"/>
  <c r="C209"/>
  <c r="O208"/>
  <c r="O211" s="1"/>
  <c r="N208"/>
  <c r="N211" s="1"/>
  <c r="M208"/>
  <c r="M211" s="1"/>
  <c r="M219" s="1"/>
  <c r="L208"/>
  <c r="L211" s="1"/>
  <c r="K208"/>
  <c r="K211" s="1"/>
  <c r="J208"/>
  <c r="J211" s="1"/>
  <c r="J219" s="1"/>
  <c r="I208"/>
  <c r="I211" s="1"/>
  <c r="H208"/>
  <c r="H211" s="1"/>
  <c r="G208"/>
  <c r="G211" s="1"/>
  <c r="F208"/>
  <c r="F211" s="1"/>
  <c r="E208"/>
  <c r="E211" s="1"/>
  <c r="E219" s="1"/>
  <c r="D208"/>
  <c r="C207"/>
  <c r="C206"/>
  <c r="C205"/>
  <c r="C204"/>
  <c r="C196"/>
  <c r="C195"/>
  <c r="O194"/>
  <c r="O197" s="1"/>
  <c r="N194"/>
  <c r="N197" s="1"/>
  <c r="M194"/>
  <c r="L194"/>
  <c r="L197" s="1"/>
  <c r="K194"/>
  <c r="K197" s="1"/>
  <c r="J194"/>
  <c r="J197" s="1"/>
  <c r="I194"/>
  <c r="H194"/>
  <c r="H197" s="1"/>
  <c r="G194"/>
  <c r="G197" s="1"/>
  <c r="F194"/>
  <c r="F197" s="1"/>
  <c r="E194"/>
  <c r="D194"/>
  <c r="D197" s="1"/>
  <c r="C193"/>
  <c r="C192"/>
  <c r="C191"/>
  <c r="C189"/>
  <c r="O188"/>
  <c r="O190" s="1"/>
  <c r="N188"/>
  <c r="N190" s="1"/>
  <c r="M188"/>
  <c r="M190" s="1"/>
  <c r="L188"/>
  <c r="L190" s="1"/>
  <c r="K188"/>
  <c r="K190" s="1"/>
  <c r="J188"/>
  <c r="J190" s="1"/>
  <c r="I188"/>
  <c r="I190" s="1"/>
  <c r="H188"/>
  <c r="H190" s="1"/>
  <c r="G188"/>
  <c r="G190" s="1"/>
  <c r="F188"/>
  <c r="F190" s="1"/>
  <c r="E188"/>
  <c r="E190" s="1"/>
  <c r="D188"/>
  <c r="D190" s="1"/>
  <c r="C187"/>
  <c r="C186"/>
  <c r="C185"/>
  <c r="C184"/>
  <c r="C183"/>
  <c r="C182"/>
  <c r="C181"/>
  <c r="C177"/>
  <c r="O176"/>
  <c r="N176"/>
  <c r="K176"/>
  <c r="J176"/>
  <c r="G176"/>
  <c r="F176"/>
  <c r="O175"/>
  <c r="O178" s="1"/>
  <c r="N175"/>
  <c r="M175"/>
  <c r="L175"/>
  <c r="K175"/>
  <c r="K178" s="1"/>
  <c r="J175"/>
  <c r="I175"/>
  <c r="H175"/>
  <c r="G175"/>
  <c r="G178" s="1"/>
  <c r="F175"/>
  <c r="E175"/>
  <c r="D175"/>
  <c r="C174"/>
  <c r="C173"/>
  <c r="C172"/>
  <c r="C170"/>
  <c r="C169"/>
  <c r="O168"/>
  <c r="O171" s="1"/>
  <c r="O179" s="1"/>
  <c r="N168"/>
  <c r="N171" s="1"/>
  <c r="M168"/>
  <c r="M171" s="1"/>
  <c r="L168"/>
  <c r="L171" s="1"/>
  <c r="K168"/>
  <c r="K171" s="1"/>
  <c r="K179" s="1"/>
  <c r="J168"/>
  <c r="J171" s="1"/>
  <c r="I168"/>
  <c r="I171" s="1"/>
  <c r="H168"/>
  <c r="H171" s="1"/>
  <c r="G168"/>
  <c r="G171" s="1"/>
  <c r="G179" s="1"/>
  <c r="F168"/>
  <c r="F171" s="1"/>
  <c r="E168"/>
  <c r="E171" s="1"/>
  <c r="D168"/>
  <c r="D171" s="1"/>
  <c r="C167"/>
  <c r="C166"/>
  <c r="C165"/>
  <c r="C164"/>
  <c r="C156"/>
  <c r="C155"/>
  <c r="O154"/>
  <c r="O157" s="1"/>
  <c r="K154"/>
  <c r="K157" s="1"/>
  <c r="J154"/>
  <c r="J157" s="1"/>
  <c r="I154"/>
  <c r="I157" s="1"/>
  <c r="E154"/>
  <c r="E157" s="1"/>
  <c r="D154"/>
  <c r="D157" s="1"/>
  <c r="C153"/>
  <c r="G152"/>
  <c r="C152" s="1"/>
  <c r="N151"/>
  <c r="N154" s="1"/>
  <c r="M151"/>
  <c r="M154" s="1"/>
  <c r="M136" s="1"/>
  <c r="L151"/>
  <c r="L154" s="1"/>
  <c r="H151"/>
  <c r="H154" s="1"/>
  <c r="G151"/>
  <c r="G31" s="1"/>
  <c r="F151"/>
  <c r="C149"/>
  <c r="O148"/>
  <c r="O150" s="1"/>
  <c r="O158" s="1"/>
  <c r="L148"/>
  <c r="L150" s="1"/>
  <c r="K148"/>
  <c r="K150" s="1"/>
  <c r="K158" s="1"/>
  <c r="J148"/>
  <c r="J150" s="1"/>
  <c r="I148"/>
  <c r="I150" s="1"/>
  <c r="C147"/>
  <c r="C146"/>
  <c r="C145"/>
  <c r="C144"/>
  <c r="N143"/>
  <c r="N148" s="1"/>
  <c r="N150" s="1"/>
  <c r="M143"/>
  <c r="M148" s="1"/>
  <c r="M150" s="1"/>
  <c r="H143"/>
  <c r="H23" s="1"/>
  <c r="G143"/>
  <c r="G148" s="1"/>
  <c r="G150" s="1"/>
  <c r="E143"/>
  <c r="C143" s="1"/>
  <c r="C142"/>
  <c r="F141"/>
  <c r="F148" s="1"/>
  <c r="F150" s="1"/>
  <c r="E141"/>
  <c r="E148" s="1"/>
  <c r="E150" s="1"/>
  <c r="D141"/>
  <c r="C137"/>
  <c r="O136"/>
  <c r="K136"/>
  <c r="J136"/>
  <c r="I136"/>
  <c r="E136"/>
  <c r="D136"/>
  <c r="O135"/>
  <c r="N135"/>
  <c r="M135"/>
  <c r="M138" s="1"/>
  <c r="L135"/>
  <c r="K135"/>
  <c r="K138" s="1"/>
  <c r="J135"/>
  <c r="J138" s="1"/>
  <c r="I135"/>
  <c r="I138" s="1"/>
  <c r="H135"/>
  <c r="G135"/>
  <c r="F135"/>
  <c r="E135"/>
  <c r="E138" s="1"/>
  <c r="D135"/>
  <c r="C134"/>
  <c r="C133"/>
  <c r="C132"/>
  <c r="C130"/>
  <c r="C129"/>
  <c r="L128"/>
  <c r="L131" s="1"/>
  <c r="K128"/>
  <c r="K131" s="1"/>
  <c r="K139" s="1"/>
  <c r="J128"/>
  <c r="J131" s="1"/>
  <c r="I128"/>
  <c r="I131" s="1"/>
  <c r="H128"/>
  <c r="H131" s="1"/>
  <c r="G128"/>
  <c r="G131" s="1"/>
  <c r="F128"/>
  <c r="F131" s="1"/>
  <c r="E128"/>
  <c r="E131" s="1"/>
  <c r="C127"/>
  <c r="O126"/>
  <c r="O128" s="1"/>
  <c r="O131" s="1"/>
  <c r="N126"/>
  <c r="N128" s="1"/>
  <c r="N131" s="1"/>
  <c r="M126"/>
  <c r="M128" s="1"/>
  <c r="D126"/>
  <c r="D128" s="1"/>
  <c r="D131" s="1"/>
  <c r="C125"/>
  <c r="C124"/>
  <c r="C116"/>
  <c r="C115"/>
  <c r="O114"/>
  <c r="O117" s="1"/>
  <c r="N114"/>
  <c r="N117" s="1"/>
  <c r="M114"/>
  <c r="M117" s="1"/>
  <c r="L114"/>
  <c r="L117" s="1"/>
  <c r="K114"/>
  <c r="K117" s="1"/>
  <c r="J114"/>
  <c r="J117" s="1"/>
  <c r="I114"/>
  <c r="I117" s="1"/>
  <c r="H114"/>
  <c r="H117" s="1"/>
  <c r="G114"/>
  <c r="G117" s="1"/>
  <c r="F114"/>
  <c r="F117" s="1"/>
  <c r="E114"/>
  <c r="E117" s="1"/>
  <c r="D114"/>
  <c r="C113"/>
  <c r="C112"/>
  <c r="C111"/>
  <c r="C109"/>
  <c r="O108"/>
  <c r="O110" s="1"/>
  <c r="O118" s="1"/>
  <c r="N108"/>
  <c r="N110" s="1"/>
  <c r="M108"/>
  <c r="M110" s="1"/>
  <c r="L108"/>
  <c r="L110" s="1"/>
  <c r="L118" s="1"/>
  <c r="K108"/>
  <c r="K110" s="1"/>
  <c r="K118" s="1"/>
  <c r="J108"/>
  <c r="J110" s="1"/>
  <c r="I108"/>
  <c r="I110" s="1"/>
  <c r="H108"/>
  <c r="H110" s="1"/>
  <c r="H118" s="1"/>
  <c r="G108"/>
  <c r="G110" s="1"/>
  <c r="G118" s="1"/>
  <c r="F108"/>
  <c r="F110" s="1"/>
  <c r="E108"/>
  <c r="E110" s="1"/>
  <c r="D108"/>
  <c r="D110" s="1"/>
  <c r="C108"/>
  <c r="C107"/>
  <c r="C106"/>
  <c r="C105"/>
  <c r="C104"/>
  <c r="C103"/>
  <c r="C102"/>
  <c r="C101"/>
  <c r="C97"/>
  <c r="C96"/>
  <c r="O95"/>
  <c r="O98" s="1"/>
  <c r="N95"/>
  <c r="N98" s="1"/>
  <c r="M95"/>
  <c r="M98" s="1"/>
  <c r="L95"/>
  <c r="L98" s="1"/>
  <c r="K95"/>
  <c r="K98" s="1"/>
  <c r="J95"/>
  <c r="J98" s="1"/>
  <c r="I95"/>
  <c r="I98" s="1"/>
  <c r="H95"/>
  <c r="H98" s="1"/>
  <c r="G95"/>
  <c r="G98" s="1"/>
  <c r="F95"/>
  <c r="F98" s="1"/>
  <c r="E95"/>
  <c r="E98" s="1"/>
  <c r="D95"/>
  <c r="D98" s="1"/>
  <c r="C94"/>
  <c r="C93"/>
  <c r="C92"/>
  <c r="C90"/>
  <c r="D89"/>
  <c r="C89"/>
  <c r="O88"/>
  <c r="O91" s="1"/>
  <c r="O99" s="1"/>
  <c r="N88"/>
  <c r="N91" s="1"/>
  <c r="N99" s="1"/>
  <c r="M88"/>
  <c r="M91" s="1"/>
  <c r="M99" s="1"/>
  <c r="L88"/>
  <c r="L91" s="1"/>
  <c r="K88"/>
  <c r="K91" s="1"/>
  <c r="J88"/>
  <c r="J91" s="1"/>
  <c r="J99" s="1"/>
  <c r="I88"/>
  <c r="I91" s="1"/>
  <c r="I99" s="1"/>
  <c r="H88"/>
  <c r="H91" s="1"/>
  <c r="G88"/>
  <c r="G91" s="1"/>
  <c r="F88"/>
  <c r="F91" s="1"/>
  <c r="F99" s="1"/>
  <c r="E88"/>
  <c r="E91" s="1"/>
  <c r="E99" s="1"/>
  <c r="D88"/>
  <c r="D91" s="1"/>
  <c r="C87"/>
  <c r="C86"/>
  <c r="C85"/>
  <c r="C84"/>
  <c r="C75"/>
  <c r="O74"/>
  <c r="N74"/>
  <c r="M74"/>
  <c r="L74"/>
  <c r="K74"/>
  <c r="J74"/>
  <c r="I74"/>
  <c r="H74"/>
  <c r="G74"/>
  <c r="F74"/>
  <c r="E74"/>
  <c r="D74"/>
  <c r="C73"/>
  <c r="C72"/>
  <c r="C71"/>
  <c r="O69"/>
  <c r="N69"/>
  <c r="M69"/>
  <c r="M29" s="1"/>
  <c r="L69"/>
  <c r="K69"/>
  <c r="J69"/>
  <c r="I69"/>
  <c r="I29" s="1"/>
  <c r="H69"/>
  <c r="G69"/>
  <c r="F69"/>
  <c r="E69"/>
  <c r="E29" s="1"/>
  <c r="D69"/>
  <c r="O68"/>
  <c r="O70" s="1"/>
  <c r="N68"/>
  <c r="N70" s="1"/>
  <c r="M68"/>
  <c r="M70" s="1"/>
  <c r="L68"/>
  <c r="L70" s="1"/>
  <c r="K68"/>
  <c r="K70" s="1"/>
  <c r="J68"/>
  <c r="J70" s="1"/>
  <c r="I68"/>
  <c r="I70" s="1"/>
  <c r="H68"/>
  <c r="H70" s="1"/>
  <c r="G68"/>
  <c r="G70" s="1"/>
  <c r="F68"/>
  <c r="F70" s="1"/>
  <c r="E68"/>
  <c r="D68"/>
  <c r="D70" s="1"/>
  <c r="C67"/>
  <c r="C66"/>
  <c r="C65"/>
  <c r="C64"/>
  <c r="C63"/>
  <c r="C62"/>
  <c r="C61"/>
  <c r="C57"/>
  <c r="C56"/>
  <c r="O55"/>
  <c r="O58" s="1"/>
  <c r="N55"/>
  <c r="N58" s="1"/>
  <c r="M55"/>
  <c r="M58" s="1"/>
  <c r="L55"/>
  <c r="L58" s="1"/>
  <c r="K55"/>
  <c r="K58" s="1"/>
  <c r="J55"/>
  <c r="J58" s="1"/>
  <c r="I55"/>
  <c r="I58" s="1"/>
  <c r="H55"/>
  <c r="H58" s="1"/>
  <c r="G55"/>
  <c r="G58" s="1"/>
  <c r="F55"/>
  <c r="F58" s="1"/>
  <c r="E55"/>
  <c r="E58" s="1"/>
  <c r="D55"/>
  <c r="D58" s="1"/>
  <c r="C54"/>
  <c r="C53"/>
  <c r="C52"/>
  <c r="C50"/>
  <c r="D49"/>
  <c r="O48"/>
  <c r="O51" s="1"/>
  <c r="N48"/>
  <c r="N51" s="1"/>
  <c r="M48"/>
  <c r="M51" s="1"/>
  <c r="L48"/>
  <c r="L51" s="1"/>
  <c r="K48"/>
  <c r="K51" s="1"/>
  <c r="J48"/>
  <c r="J51" s="1"/>
  <c r="I48"/>
  <c r="I51" s="1"/>
  <c r="H48"/>
  <c r="H51" s="1"/>
  <c r="G48"/>
  <c r="G51" s="1"/>
  <c r="F48"/>
  <c r="F51" s="1"/>
  <c r="E48"/>
  <c r="E51" s="1"/>
  <c r="D48"/>
  <c r="C47"/>
  <c r="C46"/>
  <c r="C45"/>
  <c r="C44"/>
  <c r="O35"/>
  <c r="N35"/>
  <c r="M35"/>
  <c r="L35"/>
  <c r="K35"/>
  <c r="J35"/>
  <c r="I35"/>
  <c r="H35"/>
  <c r="G35"/>
  <c r="F35"/>
  <c r="E35"/>
  <c r="D35"/>
  <c r="O33"/>
  <c r="N33"/>
  <c r="M33"/>
  <c r="L33"/>
  <c r="K33"/>
  <c r="J33"/>
  <c r="I33"/>
  <c r="H33"/>
  <c r="G33"/>
  <c r="F33"/>
  <c r="E33"/>
  <c r="D33"/>
  <c r="O32"/>
  <c r="N32"/>
  <c r="M32"/>
  <c r="L32"/>
  <c r="K32"/>
  <c r="J32"/>
  <c r="I32"/>
  <c r="H32"/>
  <c r="G32"/>
  <c r="F32"/>
  <c r="E32"/>
  <c r="D32"/>
  <c r="O31"/>
  <c r="N31"/>
  <c r="N34" s="1"/>
  <c r="M31"/>
  <c r="M34" s="1"/>
  <c r="L31"/>
  <c r="L34" s="1"/>
  <c r="K31"/>
  <c r="J31"/>
  <c r="J34" s="1"/>
  <c r="I31"/>
  <c r="I34" s="1"/>
  <c r="F31"/>
  <c r="F34" s="1"/>
  <c r="E31"/>
  <c r="D31"/>
  <c r="D34" s="1"/>
  <c r="O29"/>
  <c r="N29"/>
  <c r="L29"/>
  <c r="K29"/>
  <c r="J29"/>
  <c r="H29"/>
  <c r="G29"/>
  <c r="F29"/>
  <c r="D29"/>
  <c r="C29" s="1"/>
  <c r="O27"/>
  <c r="N27"/>
  <c r="M27"/>
  <c r="L27"/>
  <c r="K27"/>
  <c r="J27"/>
  <c r="I27"/>
  <c r="H27"/>
  <c r="G27"/>
  <c r="F27"/>
  <c r="E27"/>
  <c r="D27"/>
  <c r="O26"/>
  <c r="N26"/>
  <c r="M26"/>
  <c r="L26"/>
  <c r="K26"/>
  <c r="J26"/>
  <c r="I26"/>
  <c r="H26"/>
  <c r="G26"/>
  <c r="F26"/>
  <c r="E26"/>
  <c r="D26"/>
  <c r="O25"/>
  <c r="N25"/>
  <c r="M25"/>
  <c r="L25"/>
  <c r="K25"/>
  <c r="J25"/>
  <c r="I25"/>
  <c r="H25"/>
  <c r="G25"/>
  <c r="F25"/>
  <c r="E25"/>
  <c r="D25"/>
  <c r="O24"/>
  <c r="N24"/>
  <c r="M24"/>
  <c r="L24"/>
  <c r="K24"/>
  <c r="J24"/>
  <c r="I24"/>
  <c r="H24"/>
  <c r="G24"/>
  <c r="F24"/>
  <c r="E24"/>
  <c r="D24"/>
  <c r="O23"/>
  <c r="N23"/>
  <c r="M23"/>
  <c r="L23"/>
  <c r="K23"/>
  <c r="J23"/>
  <c r="I23"/>
  <c r="G23"/>
  <c r="F23"/>
  <c r="E23"/>
  <c r="D23"/>
  <c r="O22"/>
  <c r="N22"/>
  <c r="M22"/>
  <c r="L22"/>
  <c r="K22"/>
  <c r="J22"/>
  <c r="I22"/>
  <c r="H22"/>
  <c r="G22"/>
  <c r="F22"/>
  <c r="E22"/>
  <c r="O21"/>
  <c r="N21"/>
  <c r="M21"/>
  <c r="L21"/>
  <c r="K21"/>
  <c r="J21"/>
  <c r="I21"/>
  <c r="H21"/>
  <c r="G21"/>
  <c r="F21"/>
  <c r="F28" s="1"/>
  <c r="F30" s="1"/>
  <c r="E21"/>
  <c r="D21"/>
  <c r="C21" s="1"/>
  <c r="O17"/>
  <c r="N17"/>
  <c r="M17"/>
  <c r="L17"/>
  <c r="K17"/>
  <c r="J17"/>
  <c r="I17"/>
  <c r="H17"/>
  <c r="G17"/>
  <c r="F17"/>
  <c r="E17"/>
  <c r="D17"/>
  <c r="C17" s="1"/>
  <c r="O16"/>
  <c r="N16"/>
  <c r="M16"/>
  <c r="L16"/>
  <c r="K16"/>
  <c r="J16"/>
  <c r="I16"/>
  <c r="H16"/>
  <c r="G16"/>
  <c r="F16"/>
  <c r="E16"/>
  <c r="D16"/>
  <c r="O14"/>
  <c r="N14"/>
  <c r="M14"/>
  <c r="L14"/>
  <c r="K14"/>
  <c r="J14"/>
  <c r="I14"/>
  <c r="H14"/>
  <c r="G14"/>
  <c r="F14"/>
  <c r="E14"/>
  <c r="D14"/>
  <c r="O13"/>
  <c r="N13"/>
  <c r="M13"/>
  <c r="L13"/>
  <c r="K13"/>
  <c r="J13"/>
  <c r="I13"/>
  <c r="H13"/>
  <c r="G13"/>
  <c r="F13"/>
  <c r="E13"/>
  <c r="D13"/>
  <c r="O12"/>
  <c r="N12"/>
  <c r="N15" s="1"/>
  <c r="N18" s="1"/>
  <c r="M12"/>
  <c r="L12"/>
  <c r="K12"/>
  <c r="J12"/>
  <c r="I12"/>
  <c r="H12"/>
  <c r="G12"/>
  <c r="F12"/>
  <c r="E12"/>
  <c r="D12"/>
  <c r="O10"/>
  <c r="N10"/>
  <c r="M10"/>
  <c r="L10"/>
  <c r="K10"/>
  <c r="J10"/>
  <c r="I10"/>
  <c r="H10"/>
  <c r="G10"/>
  <c r="F10"/>
  <c r="E10"/>
  <c r="D10"/>
  <c r="O9"/>
  <c r="N9"/>
  <c r="M9"/>
  <c r="L9"/>
  <c r="K9"/>
  <c r="J9"/>
  <c r="I9"/>
  <c r="H9"/>
  <c r="G9"/>
  <c r="F9"/>
  <c r="E9"/>
  <c r="O7"/>
  <c r="N7"/>
  <c r="M7"/>
  <c r="L7"/>
  <c r="K7"/>
  <c r="J7"/>
  <c r="I7"/>
  <c r="H7"/>
  <c r="G7"/>
  <c r="F7"/>
  <c r="E7"/>
  <c r="D7"/>
  <c r="O6"/>
  <c r="N6"/>
  <c r="K6"/>
  <c r="J6"/>
  <c r="I6"/>
  <c r="H6"/>
  <c r="G6"/>
  <c r="F6"/>
  <c r="E6"/>
  <c r="D6"/>
  <c r="O5"/>
  <c r="N5"/>
  <c r="M5"/>
  <c r="L5"/>
  <c r="K5"/>
  <c r="J5"/>
  <c r="I5"/>
  <c r="H5"/>
  <c r="G5"/>
  <c r="F5"/>
  <c r="E5"/>
  <c r="D5"/>
  <c r="O4"/>
  <c r="N4"/>
  <c r="M4"/>
  <c r="L4"/>
  <c r="K4"/>
  <c r="J4"/>
  <c r="I4"/>
  <c r="H4"/>
  <c r="H8" s="1"/>
  <c r="H11" s="1"/>
  <c r="G4"/>
  <c r="F4"/>
  <c r="E4"/>
  <c r="D4"/>
  <c r="F186" i="61"/>
  <c r="E186"/>
  <c r="G183"/>
  <c r="G181"/>
  <c r="G179"/>
  <c r="G176"/>
  <c r="G158"/>
  <c r="G8" i="63" l="1"/>
  <c r="G11" s="1"/>
  <c r="K8"/>
  <c r="K11" s="1"/>
  <c r="D99"/>
  <c r="C175"/>
  <c r="C354"/>
  <c r="C4"/>
  <c r="C33"/>
  <c r="H15"/>
  <c r="E59"/>
  <c r="F15"/>
  <c r="F18" s="1"/>
  <c r="M59"/>
  <c r="L15"/>
  <c r="L18" s="1"/>
  <c r="L59"/>
  <c r="J15"/>
  <c r="J18" s="1"/>
  <c r="I59"/>
  <c r="C13"/>
  <c r="D15"/>
  <c r="D18" s="1"/>
  <c r="O8"/>
  <c r="O11" s="1"/>
  <c r="J8"/>
  <c r="J11" s="1"/>
  <c r="N8"/>
  <c r="N11" s="1"/>
  <c r="N19" s="1"/>
  <c r="F8"/>
  <c r="F11" s="1"/>
  <c r="C5"/>
  <c r="H59"/>
  <c r="H18"/>
  <c r="H19" s="1"/>
  <c r="O28"/>
  <c r="O30" s="1"/>
  <c r="N28"/>
  <c r="N30" s="1"/>
  <c r="G28"/>
  <c r="G30" s="1"/>
  <c r="C23"/>
  <c r="K28"/>
  <c r="K30" s="1"/>
  <c r="J28"/>
  <c r="J30" s="1"/>
  <c r="C25"/>
  <c r="H28"/>
  <c r="H30" s="1"/>
  <c r="L28"/>
  <c r="L30" s="1"/>
  <c r="L157"/>
  <c r="L136"/>
  <c r="K256"/>
  <c r="K277"/>
  <c r="H136"/>
  <c r="H157"/>
  <c r="E15"/>
  <c r="E18" s="1"/>
  <c r="I15"/>
  <c r="I18" s="1"/>
  <c r="M15"/>
  <c r="M18" s="1"/>
  <c r="I28"/>
  <c r="I30" s="1"/>
  <c r="M28"/>
  <c r="M30" s="1"/>
  <c r="E28"/>
  <c r="E30" s="1"/>
  <c r="C26"/>
  <c r="G59"/>
  <c r="O59"/>
  <c r="C58"/>
  <c r="E118"/>
  <c r="I118"/>
  <c r="M118"/>
  <c r="E139"/>
  <c r="I158"/>
  <c r="G34"/>
  <c r="M157"/>
  <c r="J198"/>
  <c r="G219"/>
  <c r="O219"/>
  <c r="D228"/>
  <c r="D230" s="1"/>
  <c r="C246"/>
  <c r="D22"/>
  <c r="C22" s="1"/>
  <c r="L278"/>
  <c r="G277"/>
  <c r="J318"/>
  <c r="N318"/>
  <c r="J338"/>
  <c r="G186" i="61"/>
  <c r="C7" i="63"/>
  <c r="C16"/>
  <c r="C32"/>
  <c r="K34"/>
  <c r="O34"/>
  <c r="F59"/>
  <c r="J59"/>
  <c r="N59"/>
  <c r="C88"/>
  <c r="C128"/>
  <c r="H138"/>
  <c r="H139" s="1"/>
  <c r="L138"/>
  <c r="L139" s="1"/>
  <c r="C141"/>
  <c r="M158"/>
  <c r="D148"/>
  <c r="H148"/>
  <c r="H150" s="1"/>
  <c r="H158" s="1"/>
  <c r="N219"/>
  <c r="K258"/>
  <c r="K259" s="1"/>
  <c r="G278"/>
  <c r="K278"/>
  <c r="H258"/>
  <c r="O277"/>
  <c r="O278" s="1"/>
  <c r="F339"/>
  <c r="I338"/>
  <c r="I339" s="1"/>
  <c r="H358"/>
  <c r="L358"/>
  <c r="F219"/>
  <c r="G99"/>
  <c r="F198"/>
  <c r="N198"/>
  <c r="G259"/>
  <c r="C291"/>
  <c r="K99"/>
  <c r="I139"/>
  <c r="L158"/>
  <c r="D9"/>
  <c r="C9" s="1"/>
  <c r="C49"/>
  <c r="D138"/>
  <c r="C135"/>
  <c r="N157"/>
  <c r="N158" s="1"/>
  <c r="N136"/>
  <c r="C190"/>
  <c r="D198"/>
  <c r="C230"/>
  <c r="D238"/>
  <c r="E197"/>
  <c r="E198" s="1"/>
  <c r="E176"/>
  <c r="I197"/>
  <c r="I198" s="1"/>
  <c r="I176"/>
  <c r="M197"/>
  <c r="M198" s="1"/>
  <c r="M176"/>
  <c r="G336"/>
  <c r="G338" s="1"/>
  <c r="G339" s="1"/>
  <c r="G357"/>
  <c r="G358" s="1"/>
  <c r="O336"/>
  <c r="O357"/>
  <c r="O358" s="1"/>
  <c r="C95"/>
  <c r="F19"/>
  <c r="C35"/>
  <c r="C48"/>
  <c r="C91"/>
  <c r="C110"/>
  <c r="M131"/>
  <c r="M139" s="1"/>
  <c r="C171"/>
  <c r="H198"/>
  <c r="L198"/>
  <c r="K219"/>
  <c r="L218"/>
  <c r="C216"/>
  <c r="H238"/>
  <c r="L238"/>
  <c r="I258"/>
  <c r="I259" s="1"/>
  <c r="F318"/>
  <c r="C317"/>
  <c r="O338"/>
  <c r="D358"/>
  <c r="J358"/>
  <c r="E8"/>
  <c r="E11" s="1"/>
  <c r="I8"/>
  <c r="I11" s="1"/>
  <c r="I19" s="1"/>
  <c r="M6"/>
  <c r="M8" s="1"/>
  <c r="M11" s="1"/>
  <c r="D8"/>
  <c r="C12"/>
  <c r="G15"/>
  <c r="G18" s="1"/>
  <c r="G19" s="1"/>
  <c r="K15"/>
  <c r="K18" s="1"/>
  <c r="K19" s="1"/>
  <c r="O15"/>
  <c r="O18" s="1"/>
  <c r="C27"/>
  <c r="D28"/>
  <c r="E34"/>
  <c r="K59"/>
  <c r="C74"/>
  <c r="O138"/>
  <c r="O139" s="1"/>
  <c r="E158"/>
  <c r="J158"/>
  <c r="C151"/>
  <c r="G154"/>
  <c r="C188"/>
  <c r="G198"/>
  <c r="K198"/>
  <c r="O198"/>
  <c r="C228"/>
  <c r="G238"/>
  <c r="K238"/>
  <c r="O238"/>
  <c r="J237"/>
  <c r="J238" s="1"/>
  <c r="M259"/>
  <c r="J256"/>
  <c r="J76" s="1"/>
  <c r="C262"/>
  <c r="D268"/>
  <c r="H277"/>
  <c r="I299"/>
  <c r="E296"/>
  <c r="E298" s="1"/>
  <c r="E299" s="1"/>
  <c r="M296"/>
  <c r="M298" s="1"/>
  <c r="M299" s="1"/>
  <c r="C310"/>
  <c r="L318"/>
  <c r="K339"/>
  <c r="O339"/>
  <c r="D331"/>
  <c r="C331" s="1"/>
  <c r="E70"/>
  <c r="C68"/>
  <c r="D150"/>
  <c r="C148"/>
  <c r="L248"/>
  <c r="L251" s="1"/>
  <c r="L259" s="1"/>
  <c r="L6"/>
  <c r="L8" s="1"/>
  <c r="L11" s="1"/>
  <c r="L19" s="1"/>
  <c r="D117"/>
  <c r="C117" s="1"/>
  <c r="C114"/>
  <c r="D211"/>
  <c r="C211" s="1"/>
  <c r="C208"/>
  <c r="C335"/>
  <c r="D338"/>
  <c r="C255"/>
  <c r="H278"/>
  <c r="J339"/>
  <c r="C357"/>
  <c r="C10"/>
  <c r="C14"/>
  <c r="C24"/>
  <c r="C69"/>
  <c r="H99"/>
  <c r="L99"/>
  <c r="C98"/>
  <c r="F118"/>
  <c r="J118"/>
  <c r="N118"/>
  <c r="C126"/>
  <c r="J139"/>
  <c r="H31"/>
  <c r="H34" s="1"/>
  <c r="C168"/>
  <c r="F178"/>
  <c r="F179" s="1"/>
  <c r="J178"/>
  <c r="J179" s="1"/>
  <c r="N178"/>
  <c r="N179" s="1"/>
  <c r="H219"/>
  <c r="L219"/>
  <c r="I218"/>
  <c r="I219" s="1"/>
  <c r="F237"/>
  <c r="N237"/>
  <c r="N238" s="1"/>
  <c r="H259"/>
  <c r="E259"/>
  <c r="J258"/>
  <c r="J259" s="1"/>
  <c r="N258"/>
  <c r="N259" s="1"/>
  <c r="D259"/>
  <c r="C271"/>
  <c r="F274"/>
  <c r="F298"/>
  <c r="F299" s="1"/>
  <c r="J298"/>
  <c r="J299" s="1"/>
  <c r="N298"/>
  <c r="N299" s="1"/>
  <c r="H318"/>
  <c r="C350"/>
  <c r="D318"/>
  <c r="D51"/>
  <c r="C51" s="1"/>
  <c r="F154"/>
  <c r="D296"/>
  <c r="H296"/>
  <c r="H298" s="1"/>
  <c r="H299" s="1"/>
  <c r="L296"/>
  <c r="L298" s="1"/>
  <c r="L299" s="1"/>
  <c r="C314"/>
  <c r="N336"/>
  <c r="N338" s="1"/>
  <c r="N339" s="1"/>
  <c r="C348"/>
  <c r="C31"/>
  <c r="C55"/>
  <c r="D176"/>
  <c r="H176"/>
  <c r="H76" s="1"/>
  <c r="H77" s="1"/>
  <c r="H78" s="1"/>
  <c r="L176"/>
  <c r="C194"/>
  <c r="C215"/>
  <c r="C234"/>
  <c r="C248"/>
  <c r="C263"/>
  <c r="C288"/>
  <c r="G296"/>
  <c r="G298" s="1"/>
  <c r="G299" s="1"/>
  <c r="K296"/>
  <c r="O296"/>
  <c r="E336"/>
  <c r="G30" i="62"/>
  <c r="E33"/>
  <c r="G22"/>
  <c r="G29"/>
  <c r="C237" i="63" l="1"/>
  <c r="O19"/>
  <c r="M19"/>
  <c r="J19"/>
  <c r="E19"/>
  <c r="J77"/>
  <c r="J78" s="1"/>
  <c r="J36"/>
  <c r="J37" s="1"/>
  <c r="J38" s="1"/>
  <c r="C6"/>
  <c r="C99"/>
  <c r="C358"/>
  <c r="C218"/>
  <c r="D11"/>
  <c r="C11" s="1"/>
  <c r="C8"/>
  <c r="F157"/>
  <c r="F136"/>
  <c r="C154"/>
  <c r="F277"/>
  <c r="F256"/>
  <c r="C274"/>
  <c r="D270"/>
  <c r="C268"/>
  <c r="E338"/>
  <c r="E339" s="1"/>
  <c r="C336"/>
  <c r="C176"/>
  <c r="C296"/>
  <c r="D298"/>
  <c r="D30"/>
  <c r="C28"/>
  <c r="C18"/>
  <c r="H178"/>
  <c r="H179" s="1"/>
  <c r="H36"/>
  <c r="H37" s="1"/>
  <c r="H38" s="1"/>
  <c r="C338"/>
  <c r="D339"/>
  <c r="M76"/>
  <c r="M77" s="1"/>
  <c r="M78" s="1"/>
  <c r="M178"/>
  <c r="M179" s="1"/>
  <c r="E76"/>
  <c r="E77" s="1"/>
  <c r="E36"/>
  <c r="E37" s="1"/>
  <c r="E38" s="1"/>
  <c r="E178"/>
  <c r="E179" s="1"/>
  <c r="N36"/>
  <c r="N37" s="1"/>
  <c r="N38" s="1"/>
  <c r="N76"/>
  <c r="N77" s="1"/>
  <c r="N78" s="1"/>
  <c r="N138"/>
  <c r="N139" s="1"/>
  <c r="K298"/>
  <c r="K299" s="1"/>
  <c r="O76"/>
  <c r="O77" s="1"/>
  <c r="O78" s="1"/>
  <c r="E78"/>
  <c r="D59"/>
  <c r="C59" s="1"/>
  <c r="C70"/>
  <c r="F238"/>
  <c r="C238" s="1"/>
  <c r="L178"/>
  <c r="L179" s="1"/>
  <c r="C318"/>
  <c r="D76"/>
  <c r="D118"/>
  <c r="C118" s="1"/>
  <c r="O298"/>
  <c r="O299" s="1"/>
  <c r="L76"/>
  <c r="L77" s="1"/>
  <c r="L78" s="1"/>
  <c r="C15"/>
  <c r="D158"/>
  <c r="C150"/>
  <c r="G157"/>
  <c r="G158" s="1"/>
  <c r="G136"/>
  <c r="D139"/>
  <c r="I76"/>
  <c r="I77" s="1"/>
  <c r="I78" s="1"/>
  <c r="I178"/>
  <c r="I179" s="1"/>
  <c r="D219"/>
  <c r="C219" s="1"/>
  <c r="K76"/>
  <c r="K77" s="1"/>
  <c r="K78" s="1"/>
  <c r="C198"/>
  <c r="C34"/>
  <c r="C251"/>
  <c r="C197"/>
  <c r="D178"/>
  <c r="C131"/>
  <c r="E17" i="62"/>
  <c r="E35" s="1"/>
  <c r="F17"/>
  <c r="F28"/>
  <c r="G15"/>
  <c r="H15"/>
  <c r="G14"/>
  <c r="H14"/>
  <c r="H10"/>
  <c r="G9"/>
  <c r="H9"/>
  <c r="H7"/>
  <c r="G7"/>
  <c r="G5"/>
  <c r="H4"/>
  <c r="I4" s="1"/>
  <c r="F122" i="61"/>
  <c r="E122"/>
  <c r="F188"/>
  <c r="E188"/>
  <c r="G188"/>
  <c r="H120"/>
  <c r="G120"/>
  <c r="H109"/>
  <c r="G109"/>
  <c r="H103"/>
  <c r="G103"/>
  <c r="H100"/>
  <c r="G100"/>
  <c r="H99"/>
  <c r="G99"/>
  <c r="H95"/>
  <c r="G95"/>
  <c r="H91"/>
  <c r="G91"/>
  <c r="G82"/>
  <c r="H82"/>
  <c r="G77"/>
  <c r="H77"/>
  <c r="G75"/>
  <c r="H75"/>
  <c r="G71"/>
  <c r="H71"/>
  <c r="G40"/>
  <c r="H40"/>
  <c r="H36"/>
  <c r="G36"/>
  <c r="H33"/>
  <c r="G33"/>
  <c r="G32"/>
  <c r="H32"/>
  <c r="G5"/>
  <c r="H5"/>
  <c r="G4"/>
  <c r="H4"/>
  <c r="I31" i="40"/>
  <c r="K15"/>
  <c r="J15"/>
  <c r="I15"/>
  <c r="K39" i="60"/>
  <c r="J39"/>
  <c r="I39"/>
  <c r="K30"/>
  <c r="K41" s="1"/>
  <c r="J30"/>
  <c r="I30"/>
  <c r="F30"/>
  <c r="E30"/>
  <c r="D30"/>
  <c r="K23"/>
  <c r="J23"/>
  <c r="I23"/>
  <c r="D14"/>
  <c r="J9"/>
  <c r="K9" s="1"/>
  <c r="E9"/>
  <c r="E14" s="1"/>
  <c r="I8"/>
  <c r="J8" s="1"/>
  <c r="K8" s="1"/>
  <c r="I7"/>
  <c r="K39" i="59"/>
  <c r="J39"/>
  <c r="I39"/>
  <c r="K30"/>
  <c r="J30"/>
  <c r="J41" s="1"/>
  <c r="I30"/>
  <c r="F30"/>
  <c r="E30"/>
  <c r="D30"/>
  <c r="K23"/>
  <c r="J23"/>
  <c r="I23"/>
  <c r="D14"/>
  <c r="J9"/>
  <c r="K9" s="1"/>
  <c r="E9"/>
  <c r="E14" s="1"/>
  <c r="I8"/>
  <c r="J8" s="1"/>
  <c r="K8" s="1"/>
  <c r="I7"/>
  <c r="K39" i="58"/>
  <c r="J39"/>
  <c r="I39"/>
  <c r="K30"/>
  <c r="J30"/>
  <c r="I30"/>
  <c r="F30"/>
  <c r="E30"/>
  <c r="D30"/>
  <c r="K23"/>
  <c r="J23"/>
  <c r="I23"/>
  <c r="F14"/>
  <c r="E14"/>
  <c r="D14"/>
  <c r="J9"/>
  <c r="K9" s="1"/>
  <c r="I8"/>
  <c r="J8" s="1"/>
  <c r="K8" s="1"/>
  <c r="I7"/>
  <c r="I14" s="1"/>
  <c r="I25" s="1"/>
  <c r="K39" i="57"/>
  <c r="J39"/>
  <c r="I39"/>
  <c r="K30"/>
  <c r="J30"/>
  <c r="J41" s="1"/>
  <c r="I30"/>
  <c r="F30"/>
  <c r="E30"/>
  <c r="D30"/>
  <c r="K23"/>
  <c r="J23"/>
  <c r="I23"/>
  <c r="D14"/>
  <c r="J9"/>
  <c r="K9" s="1"/>
  <c r="E9"/>
  <c r="E14" s="1"/>
  <c r="I8"/>
  <c r="J8" s="1"/>
  <c r="K8" s="1"/>
  <c r="I7"/>
  <c r="I14" s="1"/>
  <c r="I25" s="1"/>
  <c r="K40" i="56"/>
  <c r="K39" i="31" s="1"/>
  <c r="J40" i="56"/>
  <c r="J39" i="31" s="1"/>
  <c r="I40" i="56"/>
  <c r="I39" i="31" s="1"/>
  <c r="K31" i="56"/>
  <c r="K42" s="1"/>
  <c r="J31"/>
  <c r="J42" s="1"/>
  <c r="I31"/>
  <c r="I42" s="1"/>
  <c r="F31"/>
  <c r="E31"/>
  <c r="D31"/>
  <c r="K24"/>
  <c r="J24"/>
  <c r="I24"/>
  <c r="D15"/>
  <c r="I10"/>
  <c r="E10"/>
  <c r="I9"/>
  <c r="I8"/>
  <c r="I41" i="59" l="1"/>
  <c r="K41"/>
  <c r="I33" i="61"/>
  <c r="F190"/>
  <c r="E190"/>
  <c r="H122"/>
  <c r="I36"/>
  <c r="I91"/>
  <c r="J8" i="56"/>
  <c r="I7" i="31"/>
  <c r="F10" i="56"/>
  <c r="E9" i="31"/>
  <c r="E37" i="59"/>
  <c r="E39" s="1"/>
  <c r="I14" i="60"/>
  <c r="I25" s="1"/>
  <c r="J41"/>
  <c r="I7" i="62"/>
  <c r="J9" i="56"/>
  <c r="I8" i="31"/>
  <c r="J10" i="56"/>
  <c r="I9" i="31"/>
  <c r="F33" i="62"/>
  <c r="F35" s="1"/>
  <c r="G27"/>
  <c r="G33" s="1"/>
  <c r="D77" i="63"/>
  <c r="C30"/>
  <c r="D278"/>
  <c r="C270"/>
  <c r="C178"/>
  <c r="D179"/>
  <c r="C179" s="1"/>
  <c r="G76"/>
  <c r="G77" s="1"/>
  <c r="G78" s="1"/>
  <c r="G138"/>
  <c r="G139" s="1"/>
  <c r="F258"/>
  <c r="C256"/>
  <c r="F158"/>
  <c r="C157"/>
  <c r="D299"/>
  <c r="C299" s="1"/>
  <c r="C298"/>
  <c r="F76"/>
  <c r="F77" s="1"/>
  <c r="F78" s="1"/>
  <c r="F138"/>
  <c r="C136"/>
  <c r="L36"/>
  <c r="L37" s="1"/>
  <c r="L38" s="1"/>
  <c r="M36"/>
  <c r="M37" s="1"/>
  <c r="M38" s="1"/>
  <c r="D36"/>
  <c r="I36"/>
  <c r="I37" s="1"/>
  <c r="I38" s="1"/>
  <c r="K36"/>
  <c r="K37" s="1"/>
  <c r="K38" s="1"/>
  <c r="C158"/>
  <c r="C339"/>
  <c r="D19"/>
  <c r="C19" s="1"/>
  <c r="O36"/>
  <c r="O37" s="1"/>
  <c r="O38" s="1"/>
  <c r="F278"/>
  <c r="C277"/>
  <c r="G122" i="61"/>
  <c r="I14" i="62"/>
  <c r="I95" i="61"/>
  <c r="I99"/>
  <c r="I109"/>
  <c r="I120"/>
  <c r="I15" i="62"/>
  <c r="G10"/>
  <c r="I10" s="1"/>
  <c r="I9"/>
  <c r="H5"/>
  <c r="H17" s="1"/>
  <c r="I77" i="61"/>
  <c r="I71"/>
  <c r="I82"/>
  <c r="I6"/>
  <c r="I100"/>
  <c r="I103"/>
  <c r="I32"/>
  <c r="I75"/>
  <c r="I5"/>
  <c r="I40"/>
  <c r="I4"/>
  <c r="J41" i="58"/>
  <c r="I41" i="57"/>
  <c r="I43" s="1"/>
  <c r="K41" i="58"/>
  <c r="I14" i="59"/>
  <c r="I25" s="1"/>
  <c r="K41" i="57"/>
  <c r="I41" i="58"/>
  <c r="I43" s="1"/>
  <c r="I41" i="60"/>
  <c r="D21" i="57"/>
  <c r="D23" s="1"/>
  <c r="D25" s="1"/>
  <c r="E41" i="59"/>
  <c r="J15" i="56"/>
  <c r="J26" s="1"/>
  <c r="K8"/>
  <c r="D21" i="58"/>
  <c r="D23" s="1"/>
  <c r="D25" s="1"/>
  <c r="D21" i="59"/>
  <c r="D23" s="1"/>
  <c r="D25" s="1"/>
  <c r="I43"/>
  <c r="D21" i="60"/>
  <c r="D23" s="1"/>
  <c r="D25" s="1"/>
  <c r="I43"/>
  <c r="E15" i="56"/>
  <c r="I15"/>
  <c r="I26" s="1"/>
  <c r="D38"/>
  <c r="F38"/>
  <c r="J7" i="57"/>
  <c r="F9"/>
  <c r="F14" s="1"/>
  <c r="D37"/>
  <c r="D39" s="1"/>
  <c r="D41" s="1"/>
  <c r="F37"/>
  <c r="F39" s="1"/>
  <c r="F41" s="1"/>
  <c r="J7" i="58"/>
  <c r="D37"/>
  <c r="D39" s="1"/>
  <c r="D41" s="1"/>
  <c r="F37"/>
  <c r="F39" s="1"/>
  <c r="F41" s="1"/>
  <c r="J7" i="59"/>
  <c r="F9"/>
  <c r="F14" s="1"/>
  <c r="D37"/>
  <c r="D39" s="1"/>
  <c r="D41" s="1"/>
  <c r="F37"/>
  <c r="F39" s="1"/>
  <c r="F41" s="1"/>
  <c r="J7" i="60"/>
  <c r="F9"/>
  <c r="F14" s="1"/>
  <c r="D37"/>
  <c r="D39" s="1"/>
  <c r="D41" s="1"/>
  <c r="F37"/>
  <c r="F39" s="1"/>
  <c r="F41" s="1"/>
  <c r="E38" i="56"/>
  <c r="E37" i="57"/>
  <c r="E39" s="1"/>
  <c r="E41" s="1"/>
  <c r="E37" i="58"/>
  <c r="E39" s="1"/>
  <c r="E41" s="1"/>
  <c r="E37" i="60"/>
  <c r="E39" s="1"/>
  <c r="E41" s="1"/>
  <c r="D16" i="27"/>
  <c r="C16"/>
  <c r="B16"/>
  <c r="E15"/>
  <c r="E14"/>
  <c r="E13"/>
  <c r="E12"/>
  <c r="E40" i="56" l="1"/>
  <c r="E42" s="1"/>
  <c r="J36" i="41"/>
  <c r="J36" i="31" s="1"/>
  <c r="E37"/>
  <c r="F40" i="56"/>
  <c r="F42" s="1"/>
  <c r="F37" i="31"/>
  <c r="K36" i="41"/>
  <c r="K36" i="31" s="1"/>
  <c r="K10" i="56"/>
  <c r="K9" i="31" s="1"/>
  <c r="J9"/>
  <c r="K9" i="56"/>
  <c r="K8" i="31" s="1"/>
  <c r="J8"/>
  <c r="F15" i="56"/>
  <c r="F9" i="31"/>
  <c r="J7"/>
  <c r="D40" i="56"/>
  <c r="D42" s="1"/>
  <c r="D37" i="31"/>
  <c r="I36" i="41"/>
  <c r="I36" i="31" s="1"/>
  <c r="K15" i="56"/>
  <c r="K26" s="1"/>
  <c r="F139" i="63"/>
  <c r="C139" s="1"/>
  <c r="C138"/>
  <c r="F259"/>
  <c r="C259" s="1"/>
  <c r="C258"/>
  <c r="D37"/>
  <c r="C77"/>
  <c r="D78"/>
  <c r="C78" s="1"/>
  <c r="C278"/>
  <c r="C76"/>
  <c r="F36"/>
  <c r="F37" s="1"/>
  <c r="F38" s="1"/>
  <c r="G36"/>
  <c r="G37" s="1"/>
  <c r="G38" s="1"/>
  <c r="I122" i="61"/>
  <c r="G190" s="1"/>
  <c r="G17" i="62"/>
  <c r="I5"/>
  <c r="I17" s="1"/>
  <c r="G35" s="1"/>
  <c r="E16" i="27"/>
  <c r="D43" i="60"/>
  <c r="D43" i="58"/>
  <c r="J14"/>
  <c r="J25" s="1"/>
  <c r="K7"/>
  <c r="K14" s="1"/>
  <c r="K25" s="1"/>
  <c r="J14" i="57"/>
  <c r="J25" s="1"/>
  <c r="K7"/>
  <c r="K14" s="1"/>
  <c r="K25" s="1"/>
  <c r="F22" i="56"/>
  <c r="K44"/>
  <c r="D43" i="59"/>
  <c r="J14" i="60"/>
  <c r="J25" s="1"/>
  <c r="K7"/>
  <c r="K14" s="1"/>
  <c r="K25" s="1"/>
  <c r="J14" i="59"/>
  <c r="J25" s="1"/>
  <c r="K7"/>
  <c r="K14" s="1"/>
  <c r="K25" s="1"/>
  <c r="D22" i="56"/>
  <c r="I44"/>
  <c r="J44"/>
  <c r="E22"/>
  <c r="D43" i="57"/>
  <c r="E24" i="56" l="1"/>
  <c r="E26" s="1"/>
  <c r="E44" s="1"/>
  <c r="F24"/>
  <c r="F26" s="1"/>
  <c r="F44" s="1"/>
  <c r="K7" i="31"/>
  <c r="D24" i="56"/>
  <c r="D26" s="1"/>
  <c r="D44" s="1"/>
  <c r="I20" i="41"/>
  <c r="C37" i="63"/>
  <c r="D38"/>
  <c r="C38" s="1"/>
  <c r="C36"/>
  <c r="J43" i="59"/>
  <c r="E21"/>
  <c r="E23" s="1"/>
  <c r="E25" s="1"/>
  <c r="E43" s="1"/>
  <c r="J43" i="60"/>
  <c r="E21"/>
  <c r="E23" s="1"/>
  <c r="E25" s="1"/>
  <c r="E43" s="1"/>
  <c r="J43" i="57"/>
  <c r="E21"/>
  <c r="E23" s="1"/>
  <c r="E25" s="1"/>
  <c r="E43" s="1"/>
  <c r="J43" i="58"/>
  <c r="E21"/>
  <c r="E23" s="1"/>
  <c r="E25" s="1"/>
  <c r="E43" s="1"/>
  <c r="F21" i="59"/>
  <c r="F23" s="1"/>
  <c r="F25" s="1"/>
  <c r="F43" s="1"/>
  <c r="K43"/>
  <c r="F21" i="60"/>
  <c r="F23" s="1"/>
  <c r="F25" s="1"/>
  <c r="F43" s="1"/>
  <c r="K43"/>
  <c r="F21" i="57"/>
  <c r="F23" s="1"/>
  <c r="F25" s="1"/>
  <c r="F43" s="1"/>
  <c r="K43"/>
  <c r="F21" i="58"/>
  <c r="F23" s="1"/>
  <c r="F25" s="1"/>
  <c r="F43" s="1"/>
  <c r="K43"/>
  <c r="K20" i="41" l="1"/>
  <c r="J20"/>
  <c r="E40" i="46"/>
  <c r="D40"/>
  <c r="C40"/>
  <c r="J41" i="42"/>
  <c r="K41"/>
  <c r="I41"/>
  <c r="J14"/>
  <c r="J25" s="1"/>
  <c r="K14"/>
  <c r="K25" s="1"/>
  <c r="I14"/>
  <c r="I25" s="1"/>
  <c r="I43" s="1"/>
  <c r="E41"/>
  <c r="F41"/>
  <c r="D41"/>
  <c r="E23"/>
  <c r="E25" s="1"/>
  <c r="E43" s="1"/>
  <c r="F23"/>
  <c r="D23"/>
  <c r="E14"/>
  <c r="F14"/>
  <c r="F25" s="1"/>
  <c r="D14"/>
  <c r="J40" i="41"/>
  <c r="K40"/>
  <c r="I40"/>
  <c r="J30"/>
  <c r="K30"/>
  <c r="I30"/>
  <c r="J14"/>
  <c r="K14"/>
  <c r="I14"/>
  <c r="E30"/>
  <c r="E42" s="1"/>
  <c r="F30"/>
  <c r="F42" s="1"/>
  <c r="D30"/>
  <c r="D42" s="1"/>
  <c r="E23"/>
  <c r="F23"/>
  <c r="D23"/>
  <c r="E14"/>
  <c r="F14"/>
  <c r="F25" s="1"/>
  <c r="D14"/>
  <c r="E14" i="31"/>
  <c r="K40"/>
  <c r="J40"/>
  <c r="I14"/>
  <c r="D14"/>
  <c r="I30"/>
  <c r="K14"/>
  <c r="K24" i="10"/>
  <c r="K25"/>
  <c r="K26"/>
  <c r="K27"/>
  <c r="K28"/>
  <c r="K29"/>
  <c r="K30"/>
  <c r="K23"/>
  <c r="E19"/>
  <c r="K19" s="1"/>
  <c r="K14"/>
  <c r="C37" i="8"/>
  <c r="I42" i="41" l="1"/>
  <c r="J42"/>
  <c r="K42"/>
  <c r="D25" i="42"/>
  <c r="E25" i="41"/>
  <c r="E44" s="1"/>
  <c r="D25"/>
  <c r="D44" s="1"/>
  <c r="J43" i="42"/>
  <c r="D43"/>
  <c r="F43"/>
  <c r="I40" i="31"/>
  <c r="I42" s="1"/>
  <c r="F44" i="41"/>
  <c r="K43" i="42"/>
  <c r="J30" i="31"/>
  <c r="J42" s="1"/>
  <c r="J14"/>
  <c r="D40"/>
  <c r="D42" s="1"/>
  <c r="F14"/>
  <c r="F23" l="1"/>
  <c r="F25" s="1"/>
  <c r="K30"/>
  <c r="K42" s="1"/>
  <c r="D23"/>
  <c r="D25" s="1"/>
  <c r="D44" s="1"/>
  <c r="E23"/>
  <c r="E25" s="1"/>
  <c r="E40" l="1"/>
  <c r="E42" s="1"/>
  <c r="E44" s="1"/>
  <c r="I23"/>
  <c r="I25" s="1"/>
  <c r="I44" s="1"/>
  <c r="I23" i="41"/>
  <c r="I25" s="1"/>
  <c r="I44" s="1"/>
  <c r="K23" i="31"/>
  <c r="K25" s="1"/>
  <c r="K44" s="1"/>
  <c r="K23" i="41"/>
  <c r="K25" s="1"/>
  <c r="K44" s="1"/>
  <c r="J23" i="31" l="1"/>
  <c r="J25" s="1"/>
  <c r="J44" s="1"/>
  <c r="J23" i="41"/>
  <c r="J25" s="1"/>
  <c r="J44" s="1"/>
  <c r="F40" i="31"/>
  <c r="F42" s="1"/>
  <c r="F44" s="1"/>
</calcChain>
</file>

<file path=xl/sharedStrings.xml><?xml version="1.0" encoding="utf-8"?>
<sst xmlns="http://schemas.openxmlformats.org/spreadsheetml/2006/main" count="2659" uniqueCount="957">
  <si>
    <t>h) helyi adópótlék, adóbírság</t>
  </si>
  <si>
    <t>Saját bevétel 50%-a</t>
  </si>
  <si>
    <t xml:space="preserve">B114. Települési önkormányzatok kulturális feladatainak támogatása </t>
  </si>
  <si>
    <t>Települési önkormányzatok kulturális feladatinak támogatása</t>
  </si>
  <si>
    <t>B111. Helyi önkormányzatok működésének általános támogatása</t>
  </si>
  <si>
    <t>Helyi önkormányzatok működésének általános támogatása</t>
  </si>
  <si>
    <t xml:space="preserve">10.2. melléklet </t>
  </si>
  <si>
    <t>Óvoda pedagógusok és segítők bértámogatása</t>
  </si>
  <si>
    <t>Óvoda működési támogatása</t>
  </si>
  <si>
    <t xml:space="preserve">10.3. melléklet </t>
  </si>
  <si>
    <t>B113. Települési önkormányzatok szociális, gyermekjóléti és gyermekétkeztetési feladatainak támogatása</t>
  </si>
  <si>
    <t>Kistérségi feladatok támogatása (családsegítés, szociális étkezés, gyermekjóléti szolgálat)</t>
  </si>
  <si>
    <t>Gyermekétkeztetés támogatása</t>
  </si>
  <si>
    <t>Hozzájárulás szociális ellátásokhoz</t>
  </si>
  <si>
    <t xml:space="preserve">     10.4. melléklet</t>
  </si>
  <si>
    <t xml:space="preserve"> Ezer Ft-ban </t>
  </si>
  <si>
    <t xml:space="preserve">B112. Települési önkormányzatok egyes köznevelési támogatása </t>
  </si>
  <si>
    <t>Bölcsődei ellátás támogatása</t>
  </si>
  <si>
    <t>Szociális feladatok ellátás (Idősek Otthona) támogatása</t>
  </si>
  <si>
    <t xml:space="preserve">     10.6. melléklet</t>
  </si>
  <si>
    <t xml:space="preserve">10.8. melléklet </t>
  </si>
  <si>
    <t xml:space="preserve">      10.9. melléklet</t>
  </si>
  <si>
    <t xml:space="preserve">      10.10. melléklet</t>
  </si>
  <si>
    <t>átadás ideje</t>
  </si>
  <si>
    <t>kölcsönvevő</t>
  </si>
  <si>
    <t>adott (nyitó)            hitel-kölcsön   összege</t>
  </si>
  <si>
    <t>megjegyzés</t>
  </si>
  <si>
    <t>hitel-kölcsön állománya          Ft-ban</t>
  </si>
  <si>
    <t>fkv.        számla</t>
  </si>
  <si>
    <t>2009-2012</t>
  </si>
  <si>
    <t>tagi kölcsön</t>
  </si>
  <si>
    <t>önk.többs.             egyéb váll</t>
  </si>
  <si>
    <t>2007.</t>
  </si>
  <si>
    <t>Kollcsiter Zoltán</t>
  </si>
  <si>
    <t>kezességvállalás</t>
  </si>
  <si>
    <t>Takarékszövetekezet</t>
  </si>
  <si>
    <t>háztartás</t>
  </si>
  <si>
    <t>Polgár Mónika</t>
  </si>
  <si>
    <t>Juhász László</t>
  </si>
  <si>
    <t>kölcsön</t>
  </si>
  <si>
    <t>2008-2012</t>
  </si>
  <si>
    <t>Református Egyház</t>
  </si>
  <si>
    <t>non profit</t>
  </si>
  <si>
    <t xml:space="preserve">Kőrösik Bt </t>
  </si>
  <si>
    <t>nem önk.            egyéb váll</t>
  </si>
  <si>
    <t>Holl András</t>
  </si>
  <si>
    <t>Takaréskszövetkezet</t>
  </si>
  <si>
    <t>telekvétel miatt</t>
  </si>
  <si>
    <t>Novusz Immo</t>
  </si>
  <si>
    <t>Gábor Cs</t>
  </si>
  <si>
    <t>TIGÁZ-DSO</t>
  </si>
  <si>
    <t>fejlesztési kölcsön éven túli</t>
  </si>
  <si>
    <t>Százszorszép u</t>
  </si>
  <si>
    <t>2013.06.30   2015.06.30</t>
  </si>
  <si>
    <t>FEJLESZTÉSI KÖLCSÖN</t>
  </si>
  <si>
    <t>Dencsi Attila</t>
  </si>
  <si>
    <t>HAJDU Kft</t>
  </si>
  <si>
    <t>meg nem valósult telekvásár</t>
  </si>
  <si>
    <t>28. mellélet</t>
  </si>
  <si>
    <t>azon fejlesztési célokról, amelyek megvalósításához a Magyarország gazdasági stabilitásáról szóló 2011. évi CXCIV. törvény 3. § (1) szerinti adósságot keletkeztető ügylet megkötése válik vagy válhat szükségessé, az adósságot keletkeztető ügyletek várható összegével együtt</t>
  </si>
  <si>
    <t>Költségvetési szervek engedélyezett létszáma 2015. évre vonatkozóan</t>
  </si>
  <si>
    <t>Költségvetési intézmények tervezett felújítási feladat 2015.év</t>
  </si>
  <si>
    <t>Ezer Ft-ban</t>
  </si>
  <si>
    <t xml:space="preserve">Ebből: </t>
  </si>
  <si>
    <t xml:space="preserve">Bevétel </t>
  </si>
  <si>
    <t>Kiadás</t>
  </si>
  <si>
    <t>Összesen</t>
  </si>
  <si>
    <t xml:space="preserve">Hitel </t>
  </si>
  <si>
    <t xml:space="preserve">KIMUTATÁS </t>
  </si>
  <si>
    <t xml:space="preserve">Ezer Ft-ban </t>
  </si>
  <si>
    <t xml:space="preserve">Közvetett támogatás megnevezése </t>
  </si>
  <si>
    <t>Közvetett támogatás tervezett összege</t>
  </si>
  <si>
    <t>Helyi adónál biztosított kedvezmény összege</t>
  </si>
  <si>
    <t xml:space="preserve">       - építményadó</t>
  </si>
  <si>
    <t xml:space="preserve">       - telekadó</t>
  </si>
  <si>
    <t xml:space="preserve">       - vállalkozások kommunális adója</t>
  </si>
  <si>
    <t xml:space="preserve">       - magánszemélyek kommunális adója</t>
  </si>
  <si>
    <t xml:space="preserve">       - idegenforgalmi adó tartózkodás után </t>
  </si>
  <si>
    <t xml:space="preserve">       - idegenforgalmi adó épületek után </t>
  </si>
  <si>
    <t xml:space="preserve">       - iparűzési adó állandó jelleggel végzett iparűzési tevékenység után </t>
  </si>
  <si>
    <t>Helyi adónál biztosított mentesség összege</t>
  </si>
  <si>
    <t>Egyéb nyújtott kedvezmény vagy kölcsön elengedésének összege</t>
  </si>
  <si>
    <t>Gépjárműadónál biztosított mentesség összege</t>
  </si>
  <si>
    <t xml:space="preserve">ÖSSZESEN </t>
  </si>
  <si>
    <t>Gépjárműadónál biztosított kedvezmény összege</t>
  </si>
  <si>
    <t xml:space="preserve">       - iparűzési adó ideiglenes jelleggel végzett iparűzési tevék. után </t>
  </si>
  <si>
    <t>Helyiségek, eszközök hasznosításából származó kedvezmény összege</t>
  </si>
  <si>
    <t>Helyiségek, eszközök hasznosításából származó mentesség összege</t>
  </si>
  <si>
    <t xml:space="preserve">Szöveges indokolás: </t>
  </si>
  <si>
    <t xml:space="preserve">Összesen </t>
  </si>
  <si>
    <t xml:space="preserve">Ellátottak térítési díjának, kártérítésének méltányossági alapon történő elengedésének összege  </t>
  </si>
  <si>
    <t xml:space="preserve">Lakosság részére lakásépítéshez, lakásfelújításhoz nyújtott kölcsönök elengedésének összege </t>
  </si>
  <si>
    <t>Több éves kihatással járó döntések</t>
  </si>
  <si>
    <t xml:space="preserve">  számszerűsítése</t>
  </si>
  <si>
    <t xml:space="preserve">                </t>
  </si>
  <si>
    <t xml:space="preserve">     Ezer Ft-ban</t>
  </si>
  <si>
    <t xml:space="preserve">Megnevezés </t>
  </si>
  <si>
    <t xml:space="preserve">EU-s projekt címe: </t>
  </si>
  <si>
    <t xml:space="preserve">Projekt azonosítója: </t>
  </si>
  <si>
    <t xml:space="preserve">Bevételek </t>
  </si>
  <si>
    <t>Saját erő</t>
  </si>
  <si>
    <t>Saját erőből központi támogatás</t>
  </si>
  <si>
    <t xml:space="preserve">Társfinanszírozás </t>
  </si>
  <si>
    <t xml:space="preserve">Egyéb forrás </t>
  </si>
  <si>
    <t xml:space="preserve">Bevételek összesen </t>
  </si>
  <si>
    <t xml:space="preserve">Kiadások </t>
  </si>
  <si>
    <t xml:space="preserve">Kadások összesen </t>
  </si>
  <si>
    <t>Európai Uniós forrásból finanszírozott támogatással megvalósuló programok, projektek bevételei, kiadásai</t>
  </si>
  <si>
    <t>KIMUTATÁS</t>
  </si>
  <si>
    <t xml:space="preserve">Összeg </t>
  </si>
  <si>
    <t>1.</t>
  </si>
  <si>
    <t>2.</t>
  </si>
  <si>
    <t>3.</t>
  </si>
  <si>
    <t>Adósságot keletkeztető ügylet megnevezése</t>
  </si>
  <si>
    <t>ezer Ft</t>
  </si>
  <si>
    <t xml:space="preserve">Helyi adóból származó bevétel </t>
  </si>
  <si>
    <t xml:space="preserve">Az önkormányzati vagyon és az önkormányzatot megillető vagyoni értékű jog értékesítéséből és hasznosításából származó bevétel </t>
  </si>
  <si>
    <t xml:space="preserve">Osztalék, koncessziós díj és hozambevétel </t>
  </si>
  <si>
    <t xml:space="preserve">Tárgyieszköz értékesítéséből származó bevétel </t>
  </si>
  <si>
    <t xml:space="preserve">Immateriális jószág értékesítéséből származó bevétel </t>
  </si>
  <si>
    <t xml:space="preserve">Részvény értékesítéséből származó bevétel </t>
  </si>
  <si>
    <t xml:space="preserve">Részesedés értékesítéséből származó bevétel </t>
  </si>
  <si>
    <t xml:space="preserve">Vállalat értékesítéséből vagy privatizációból származó bevétel </t>
  </si>
  <si>
    <t>Bírság-, pótlék- és díjbevétel</t>
  </si>
  <si>
    <t>Kezeséggel kapcsolatos megtérülés</t>
  </si>
  <si>
    <t>Saját bevétel megnevezése *</t>
  </si>
  <si>
    <t>Saját bevétel összesen</t>
  </si>
  <si>
    <t xml:space="preserve">Hitel átvállalásából eredő aktuális tőketartozás </t>
  </si>
  <si>
    <t xml:space="preserve">Kölcsön átvállalásából eredő aktuális tőketartozás </t>
  </si>
  <si>
    <t>A számvitlei törvény (SZt.) szerinti hitelviszonyt megtestesítő értékpapír forgalomba hozatal napjától a beváltás napjáig, kamatozó értékpapír esetén annak névértéke</t>
  </si>
  <si>
    <t>Egyéb értékpapír vételára</t>
  </si>
  <si>
    <t xml:space="preserve">Váltó kibocsátása a kibocsátás napjától a beváltás napjáig és a váltóval kiváltott kötelezettségell megegyező, kamatot nem tartalmazó értéke </t>
  </si>
  <si>
    <t xml:space="preserve">A Szt. szerinti pénzügyi lízing lízingbevevői félként történő megkötése a lízing futamideje alatt és a lizingszerződésben kikötött tőkerész hátralévő összege. </t>
  </si>
  <si>
    <t xml:space="preserve">A visszavásárlási kötelezettség kikötésével megkötött adásvételi szerződés eladói félként történő megkötése - ideértve a Szt. szerinti valódi penziós és óvadéki repóügyleteket is - a visszavásárlásig, és a kikötöttvisszavásárlási ár </t>
  </si>
  <si>
    <t>Szerződésben kapott, legalább háromszázhatvanöt nap időtartamú halasztott fizetés, részletfizetés, és a még ki nem fizetett ellenérték</t>
  </si>
  <si>
    <t>Külföldi hitelintézetek által, származékos műveletek különbözeteként az Államadósság Kezelő Központ Zrt.-nél elhelyezett fedezeti betétek, és azok összege</t>
  </si>
  <si>
    <t>Adósságot keltkeztető ügylet megnevezése **</t>
  </si>
  <si>
    <t xml:space="preserve">** Magyarország gazdasági stabilitásáról szóló 2011. évi CXCIV törvény 3. §  (1) bekezdése alapján </t>
  </si>
  <si>
    <t xml:space="preserve">Adósságot keletkeztető ügyletekből eredő fizetési kötelezettség  összesen </t>
  </si>
  <si>
    <t xml:space="preserve">* Az adósságot keletkeztető ügyletekhez történő hozzájárulás részletes szabályairól szóló 353/2011. (XII.30.) Korm. rendelet 2. § alapján </t>
  </si>
  <si>
    <t xml:space="preserve">a saját bevételek összegéről </t>
  </si>
  <si>
    <t xml:space="preserve">az adósságot keletkeztető ügyletekből eredő fizetési kötelezettségek futamidő végéig fennálló összegéről </t>
  </si>
  <si>
    <t>a kezességvállalásokból a kezesség érvényesíthetőségeig fennálló kötelezettségekről</t>
  </si>
  <si>
    <t xml:space="preserve">ezer Ft </t>
  </si>
  <si>
    <t xml:space="preserve">Kezességvállalás megnevezése </t>
  </si>
  <si>
    <t>I. Fejlesztési cél, amelyek megvalósításához adósságot keletkeztető ügylet megkötése válik, vagy válhat szükségessé</t>
  </si>
  <si>
    <t>Ügylet várható értéke</t>
  </si>
  <si>
    <t>Megnevezés</t>
  </si>
  <si>
    <t xml:space="preserve">Helyi adók </t>
  </si>
  <si>
    <t xml:space="preserve">Önkorm.-i vagyon, vagyoni értékű jog értékesít. bevét. </t>
  </si>
  <si>
    <t>Osztalék, koncssziós díj, hozambevétel</t>
  </si>
  <si>
    <t>Kezességvállalással kapcsolatos megtérülés</t>
  </si>
  <si>
    <t>Saját bevételek összesen</t>
  </si>
  <si>
    <t>Felvett, átvállalt hitel, kölcsön aktuális tőketartozása</t>
  </si>
  <si>
    <t>Hitelviszonyt megtestesítő értékpapír</t>
  </si>
  <si>
    <t xml:space="preserve">Adott váltó (kamat nélkül) </t>
  </si>
  <si>
    <t>Pénzügyi lízing tőkerész hátralévő összege</t>
  </si>
  <si>
    <t xml:space="preserve">Legalább 365 nap időtartamú halasztott fizetés, részletfizetés még ki nem fizett ellenértéke </t>
  </si>
  <si>
    <t xml:space="preserve">Fizetési kötelezettség összesen </t>
  </si>
  <si>
    <t xml:space="preserve">Kezességvállalásból eredő fizetési kötelezettség </t>
  </si>
  <si>
    <t xml:space="preserve">Tárgyi eszköz, immateriális jószág, részvény, részesedés értékesítéséből származó bevétel </t>
  </si>
  <si>
    <t xml:space="preserve">Az önkormányzat saját bevételeinek és az adósságot keletkeztető ügyleteiből eredő fizetési kötelezettségének bemutatása*  </t>
  </si>
  <si>
    <t xml:space="preserve">* Az államháztartásról szóló 2011. évi CXCV. törvény 23. § (2) bekezdés g) pontja alapján </t>
  </si>
  <si>
    <t>Visszavásárlási kötelezettség kikötésével megkötött adásvételi szerződés</t>
  </si>
  <si>
    <t>ezer Ft-ban</t>
  </si>
  <si>
    <t xml:space="preserve">  </t>
  </si>
  <si>
    <t xml:space="preserve">A fennálló összegből tárgyévben esedékes tőketartozás </t>
  </si>
  <si>
    <t xml:space="preserve">22. melléklet </t>
  </si>
  <si>
    <t xml:space="preserve">A futamidő végéig fennálló összeg </t>
  </si>
  <si>
    <t>Az adósságot keletkeztető ügyletek futamidejének végéig</t>
  </si>
  <si>
    <t xml:space="preserve">Tárgyévi saját bevételek összege </t>
  </si>
  <si>
    <t xml:space="preserve">21. melléklet </t>
  </si>
  <si>
    <t xml:space="preserve">23. melléklet </t>
  </si>
  <si>
    <t xml:space="preserve">24. melléklet </t>
  </si>
  <si>
    <t xml:space="preserve">25. melléklet </t>
  </si>
  <si>
    <t xml:space="preserve">26. melléklet </t>
  </si>
  <si>
    <t>Mindösszesen</t>
  </si>
  <si>
    <t xml:space="preserve">Kv.-i szervek összesen </t>
  </si>
  <si>
    <t>Önkormányzat</t>
  </si>
  <si>
    <t>MEGNEVEZÉS</t>
  </si>
  <si>
    <t xml:space="preserve">                Ezer Ft-ban </t>
  </si>
  <si>
    <t xml:space="preserve">B16. Egyéb működési célú támogatások bevételei államháztartáson belülről </t>
  </si>
  <si>
    <t xml:space="preserve">B15. Működ. célú visszatérítendő támogatások, kölcsönök igénybevétele államháztartáson belülről  </t>
  </si>
  <si>
    <t xml:space="preserve">MEGNEVEZÉS </t>
  </si>
  <si>
    <t xml:space="preserve">B63. Egyéb működési célú átvett pénzeszközök </t>
  </si>
  <si>
    <t xml:space="preserve">B62. Működ. célú visszatérítendő támogatások, kölcsönök visszatérülése államháztartáson kívülről  </t>
  </si>
  <si>
    <t>g) szabálysértési pénz- és helyszínbírság önormányzatot megillető rész</t>
  </si>
  <si>
    <t>f) építésügyi bírság</t>
  </si>
  <si>
    <t>e) természetvédelmi bírság</t>
  </si>
  <si>
    <t>d) környezetvédelmi bírság</t>
  </si>
  <si>
    <t>c) ebrendészeti hozzájárulás</t>
  </si>
  <si>
    <t xml:space="preserve">b) igazgatási szolgáltatási díj </t>
  </si>
  <si>
    <t>a) eljárási illeték</t>
  </si>
  <si>
    <t>c) a korábbi évek megszűnt adónemei áthúzódó befiz.-ből befolyt bevétel</t>
  </si>
  <si>
    <t>b) talajterhelési díj</t>
  </si>
  <si>
    <t>a) tartózkodás után fizetett idegenforgalmi adó</t>
  </si>
  <si>
    <t xml:space="preserve">B355. Egyéb áruhasználati és szolgáltatási adók </t>
  </si>
  <si>
    <t xml:space="preserve">B354. Gépjárműadó </t>
  </si>
  <si>
    <t>a) iparűzési adó</t>
  </si>
  <si>
    <t>B351. Értékesítési és forgalmi adók</t>
  </si>
  <si>
    <t>d) telekadó</t>
  </si>
  <si>
    <t xml:space="preserve">c) magánszemélyek kommunális adója </t>
  </si>
  <si>
    <t xml:space="preserve">b) épület után fizetett idegenforgalmi adó </t>
  </si>
  <si>
    <t xml:space="preserve">a) építményadó </t>
  </si>
  <si>
    <t>a) termőföld bérbeadásából származó szem .jöv .adó</t>
  </si>
  <si>
    <t>Ebből:</t>
  </si>
  <si>
    <t xml:space="preserve">B311. Magánszemélyek jövedelemadói </t>
  </si>
  <si>
    <t xml:space="preserve">B3 KÖZHATALMI BEVÉTELEK RÉSZLETEZÉSE </t>
  </si>
  <si>
    <t xml:space="preserve">B73. Egyéb felhalmozási célú átvett pénzeszközök </t>
  </si>
  <si>
    <t xml:space="preserve">B72. Felhalmozási célú visszatérítendő támogatások, kölcsönök visszatérülése államháztartáson kívülről  </t>
  </si>
  <si>
    <t xml:space="preserve">B25. Egyéb felhalmozási célú támogatások bevételei államháztartáson belülről </t>
  </si>
  <si>
    <t xml:space="preserve">B24. Felhalmozási célú visszatérítendő támogatások, kölcsönök igénybevétele államháztartáson belülről  </t>
  </si>
  <si>
    <t xml:space="preserve">B23. Felhalmozási célú visszatérítendő támogatások, kölcsönök visszatérülése államáhztartáson belülről  </t>
  </si>
  <si>
    <t xml:space="preserve">B21. Felhalmozási célú önkormányzati támogatások </t>
  </si>
  <si>
    <t xml:space="preserve">Mindösszesen </t>
  </si>
  <si>
    <t xml:space="preserve">Önkormányzat </t>
  </si>
  <si>
    <t>K511. Egyéb működési célú támogatások államháztartáson kívülre</t>
  </si>
  <si>
    <t>K508. Működési célú visszatérítendő támogatások, kölcsönök nyújtása államháztartáson kívülre</t>
  </si>
  <si>
    <t xml:space="preserve">K506. Egyéb működési célú támogatások államháztartáson belülre </t>
  </si>
  <si>
    <t xml:space="preserve">K505. Működési célú visszatérítendő támogatások, kölcsönök törlesztése államháztartáson belülre </t>
  </si>
  <si>
    <t xml:space="preserve">K504. Működési célú visszatérítendő támogatások, kölcsönök nyújtása államháztartáson belülre </t>
  </si>
  <si>
    <t xml:space="preserve">K4. Elátottak pénzbeli juttatásai </t>
  </si>
  <si>
    <t>Egyéb felhalmozási kiadások összesen</t>
  </si>
  <si>
    <t>Kv.-i szervek</t>
  </si>
  <si>
    <t xml:space="preserve">Előirányzat összege </t>
  </si>
  <si>
    <t xml:space="preserve">feladatonkénti részletezése </t>
  </si>
  <si>
    <t xml:space="preserve">K8. Egyéb felhalmozási kiadások  </t>
  </si>
  <si>
    <t>15. melléklet</t>
  </si>
  <si>
    <t xml:space="preserve">K7. Felújítások </t>
  </si>
  <si>
    <t>Céltartalék  összesen</t>
  </si>
  <si>
    <t xml:space="preserve"> </t>
  </si>
  <si>
    <t xml:space="preserve">            Ezer Ft-ban</t>
  </si>
  <si>
    <t xml:space="preserve">Céltartalék célonkénti részletezése </t>
  </si>
  <si>
    <t>16. melléklet</t>
  </si>
  <si>
    <t xml:space="preserve">8 órás </t>
  </si>
  <si>
    <t xml:space="preserve">6 órás </t>
  </si>
  <si>
    <t xml:space="preserve">4 órás </t>
  </si>
  <si>
    <t xml:space="preserve">Engedélyezett létszám (fő) </t>
  </si>
  <si>
    <t>Költségvetési szerv</t>
  </si>
  <si>
    <t xml:space="preserve">17. melléklet </t>
  </si>
  <si>
    <t xml:space="preserve"> költségvetési szerv vezetője </t>
  </si>
  <si>
    <t>..........................................</t>
  </si>
  <si>
    <t>meghatározott határnapon túli tartozásállomány.</t>
  </si>
  <si>
    <t xml:space="preserve">(x) Az önkormányzat költségvetési rendeletének ....... §-ában </t>
  </si>
  <si>
    <t>Egyéb tartozásállomány</t>
  </si>
  <si>
    <t xml:space="preserve">Szállítókkal szembeni tartozásállomány </t>
  </si>
  <si>
    <t>és intézményeik felé</t>
  </si>
  <si>
    <t xml:space="preserve">Tartozásállomány önkormányzatok </t>
  </si>
  <si>
    <t>TB alapokkal szembeni tartozás</t>
  </si>
  <si>
    <t xml:space="preserve">szembeni tartozás </t>
  </si>
  <si>
    <t xml:space="preserve">Elkülönített állami pénzalapokkal </t>
  </si>
  <si>
    <t>szemben fennálló tartozás</t>
  </si>
  <si>
    <t>Központi költségvetési szervekkel</t>
  </si>
  <si>
    <t xml:space="preserve">Állammal szembeni tartozások </t>
  </si>
  <si>
    <t>(x)</t>
  </si>
  <si>
    <t xml:space="preserve">tartozásállomány </t>
  </si>
  <si>
    <t>Tartozásállomány megnevezése</t>
  </si>
  <si>
    <t>........ napon túli</t>
  </si>
  <si>
    <t>sorsz.</t>
  </si>
  <si>
    <t xml:space="preserve">(%= az önkormányzat költségvetési rendeletében meghatározott mérték)  </t>
  </si>
  <si>
    <t>Eredeti éves költségvetés kiadási előirányzat ....... %-a:    ......................... eFt</t>
  </si>
  <si>
    <t>Eredeti éves költségvetés kiadási előirányzata:                 ......................... eFt</t>
  </si>
  <si>
    <t>Költségvetési szerv neve: ........................................</t>
  </si>
  <si>
    <t xml:space="preserve">  költségvetési szerv által elismert tartozásállományról </t>
  </si>
  <si>
    <t>Adatszolgáltatás az önkormányzat felügyelete alá tartozó</t>
  </si>
  <si>
    <t>19. melléklet</t>
  </si>
  <si>
    <t>G. KIADÁSOK MINDÖSSZESEN (C+F)</t>
  </si>
  <si>
    <t>G. BEVÉTELEK MINDÖSSZESEN (C+F)</t>
  </si>
  <si>
    <t xml:space="preserve">F. FELHALMOZÁSI KIAD.MINDÖSSZESEN (D+E) </t>
  </si>
  <si>
    <t>F. FELHALMOZÁSI BEVÉT. MINDÖSSZESEN (D+E)</t>
  </si>
  <si>
    <t>E. FINANSZÍROZÁSI KIADÁSOK (K9.) ÖSSZESEN</t>
  </si>
  <si>
    <t xml:space="preserve">E. FINANSZÍROZÁSI BEVÉTELEK (B8.) ÖSSZESEN </t>
  </si>
  <si>
    <t xml:space="preserve">K917. Pénzügyi lízing kiadásai </t>
  </si>
  <si>
    <t xml:space="preserve">K916. Péneszközök betétként elhelyezése </t>
  </si>
  <si>
    <t xml:space="preserve">B816. Központi, irányító szervi támogatás </t>
  </si>
  <si>
    <t xml:space="preserve">K915. Központi, irányítószervi támogatás folyósítása </t>
  </si>
  <si>
    <t>B815. Államháztartáson belüli megelőlegezések törlesztése</t>
  </si>
  <si>
    <t>K914. Államházt.-on belüli megelőlegez. visszafizetése</t>
  </si>
  <si>
    <t xml:space="preserve">B814. Államháztartáson belüli megelőlegezések </t>
  </si>
  <si>
    <t xml:space="preserve">K913. Államháztartáson belüli megelőlegezések folyóstása </t>
  </si>
  <si>
    <t xml:space="preserve">B813. Maradvány igénybevétele </t>
  </si>
  <si>
    <t>K912. Belföldi értékpapírok kiadásai</t>
  </si>
  <si>
    <t>B812. Belföldi értékpapírok bevételei</t>
  </si>
  <si>
    <t xml:space="preserve">K911. Hitel-, kölcsöntörlesztés államházt.-on kívülre </t>
  </si>
  <si>
    <t>B811. Hitel-, és kölcsönfelvétel államházt.-on belülről</t>
  </si>
  <si>
    <t>D. FELHALMOZÁSI KÖLTSÉGVETÉSI KIADÁSOK ÖSSZESEN (K6. …+K8.)</t>
  </si>
  <si>
    <t>D. FELHALMOZÁSI KÖLTSÉGVETÉSI BEVÉTELEK ÖSSZESEN (B2.+B5.+B7.)</t>
  </si>
  <si>
    <t xml:space="preserve">K8. Egyéb felhalmozási célú kiadások </t>
  </si>
  <si>
    <t xml:space="preserve">B.7. Felhalmozási célú átvett pénzeszközök </t>
  </si>
  <si>
    <t xml:space="preserve">B5. Felhalmozási bevételek </t>
  </si>
  <si>
    <t xml:space="preserve">K6. Beruházások </t>
  </si>
  <si>
    <t xml:space="preserve">B2. Felhalmozási célú támogatások államh.-on belülről </t>
  </si>
  <si>
    <t xml:space="preserve">C. MŰKÖDÉSI KIADÁSOK MINDÖSSZESEN (A+B) </t>
  </si>
  <si>
    <t>C. MŰKÖDÉSI BEVÉTELEK MINDÖSSZESEN (A+B)</t>
  </si>
  <si>
    <t>B. FINASZÍROZÁSI KIADÁSOK (K9.) ÖSSZESEN</t>
  </si>
  <si>
    <t xml:space="preserve">B. FINANSZÍROZÁSI BEVÉTELEK (B8.) ÖSSZESEN </t>
  </si>
  <si>
    <t xml:space="preserve">K913. Államházt.-on belüli megelőlegezések folyóstása </t>
  </si>
  <si>
    <t xml:space="preserve">K911. Hitel-, kölcsöntörlesztés államháztartáson kívülre </t>
  </si>
  <si>
    <t>A. MŰKÖDÉSI KÖLTSÉGVETÉSI KIADÁSOK ÖSSZESEN (K1. …+K5.)</t>
  </si>
  <si>
    <t>A. MŰKÖDÉSI KÖLTSÉGVETÉSI BEVÉTELEK ÖSSZESEN (B1+B3+B4+B6)</t>
  </si>
  <si>
    <t xml:space="preserve">                 Céltartalék </t>
  </si>
  <si>
    <t xml:space="preserve">      Ebből: Általános tartalék </t>
  </si>
  <si>
    <t xml:space="preserve">K5. Egyéb működési célú kiadások </t>
  </si>
  <si>
    <t>K4. Ellátottak pénzbeli juttatásai</t>
  </si>
  <si>
    <t>B6. Működési célú átvett pénzeszközök</t>
  </si>
  <si>
    <t xml:space="preserve">K3. Dologi kiadások </t>
  </si>
  <si>
    <t xml:space="preserve">B4. Működési bevételek </t>
  </si>
  <si>
    <t xml:space="preserve">K2. Munkaadót terhelő járulékok és szoc. hozzáj. adó </t>
  </si>
  <si>
    <t xml:space="preserve">B3. Közhatalmi bevételek </t>
  </si>
  <si>
    <t>K1. Személyi juttatás</t>
  </si>
  <si>
    <t xml:space="preserve">B1. Működési célú támogatások államházt.-on belülről </t>
  </si>
  <si>
    <t>Előirányzat összege</t>
  </si>
  <si>
    <t xml:space="preserve">        Ezer Ft-ban</t>
  </si>
  <si>
    <t xml:space="preserve">A költségvetési évet követő három év tervezett előirányzatainak keretszámai főbb csoportokban </t>
  </si>
  <si>
    <t>20. melléklet</t>
  </si>
  <si>
    <t>Üdülőhelyi feladatok</t>
  </si>
  <si>
    <t>Lakott területekkel kapcsolatos feladatok</t>
  </si>
  <si>
    <t xml:space="preserve">Polgármesteri Hivatal </t>
  </si>
  <si>
    <t>Kistérségnél dolgozók bér és járulék költségének megtérítése</t>
  </si>
  <si>
    <t>TB alaptól kapott műk. Célú támogatás -OEP védőnői finanszírozás</t>
  </si>
  <si>
    <t>TB alaptól kapott műk. Célú támogatás -OEP iskola egészségügyi finanszírozás</t>
  </si>
  <si>
    <t>Egyéb működési célú támogatás KIK Gödöllői tanker. Zeneiskolai díjak</t>
  </si>
  <si>
    <t xml:space="preserve">B34. Vagyoni típusú adók </t>
  </si>
  <si>
    <t>Egyházi jogi személytől műk. Célú visszatérítendő támogatás -Református egyház</t>
  </si>
  <si>
    <t>Háztartásoktól műk. Célú kölcsön visszatérülése</t>
  </si>
  <si>
    <t>Egyéb vállalkozástól műk. Célú kölcsön visszatérülése -Kőrösik Bt.</t>
  </si>
  <si>
    <t>Egyéb vállalkozástól műk. Célú kölcsön visszatérülése -Novusz Immo</t>
  </si>
  <si>
    <t>Non-profit gazdasági társaságtól műk. Célú átvett pénzeszközök -régi csatorna közmű hátralék</t>
  </si>
  <si>
    <t>Kormányoktól műk. Célú átvett pénzeszköz -Szervezet fejlesztés a Polg. Hivatalban ÁROP projekt; Informatikai fejlesztés ASP központ-</t>
  </si>
  <si>
    <t>Háztartásoktól műk. Célú átvett pénzeszköz -medvepersely pénz</t>
  </si>
  <si>
    <t xml:space="preserve">B36. Egyéb közhatalmi bevételek </t>
  </si>
  <si>
    <t>Háztartásoktól felhalmozási célú átvett pénzeszköz -útközmű</t>
  </si>
  <si>
    <t>Egyéb vállalkozásoktól felh. Célú átvett pénzeszköz -MOL Alagi gázátadó</t>
  </si>
  <si>
    <t>Háztartásoktól felhalmozási célú átvett pénzeszköz -összközmű</t>
  </si>
  <si>
    <t>Polgármesteri Hivatal</t>
  </si>
  <si>
    <t>Házi segítségnyújtás</t>
  </si>
  <si>
    <t>Táborok támogatása</t>
  </si>
  <si>
    <t>Köztemetés támogatása</t>
  </si>
  <si>
    <t>Önkormányzat által saját hatáskörben (nem szociális és gyermekvédelmi ellátások alapján) adott természetbeni ellátás -70 év felettiek karácsonyi csomagja-</t>
  </si>
  <si>
    <t>Pénzbeli gyermekvédelmi támogatás -évente 2X Erzsébet utalvány-</t>
  </si>
  <si>
    <t>Egyéb civil szervezetek műk. Célú támogatása -Rendőrségi Alapítvány</t>
  </si>
  <si>
    <t>Egyéb civil szervezetek műk. Célú támogatása -Polgárőrség</t>
  </si>
  <si>
    <t>Egyéb nem pénzügyi vállalkozásnak műk. Célú támogatás -Kovilo, Ralamed</t>
  </si>
  <si>
    <t>Egyéb civil szervezetek műk. Célú támogatása -Sportkör</t>
  </si>
  <si>
    <t>Egyéb civil szervezetek műk. Célú támogatása -Drago Skorpio</t>
  </si>
  <si>
    <t>Egyéb civil szervezetek műk. Célú támogatása -egyes szakosztályok támogatása</t>
  </si>
  <si>
    <t>Egyéb civil szervezetek műk. Célú támogatása -Oktatási bizottság</t>
  </si>
  <si>
    <t>Egyéb civil szervezetek műk. Célú támogatása -Bursa, alapítványok</t>
  </si>
  <si>
    <t>Háztartásoknak egyéb műk. Célú támogatás nyújtása - egyéb</t>
  </si>
  <si>
    <t>Egyéb külföldinek nyújtott műk. Célú támogatás</t>
  </si>
  <si>
    <t>Veresegyházi Polgármesteri Hivatal</t>
  </si>
  <si>
    <t>Meseliget Városi Önkormányzati Bölcsöde</t>
  </si>
  <si>
    <t>Kéz a Kézben Óvoda</t>
  </si>
  <si>
    <t>Gazdasági Műszaki Ellátó Szervezet</t>
  </si>
  <si>
    <t>Kölcsey Ferenc Városi Könyvtár</t>
  </si>
  <si>
    <t>Idősek Otthona</t>
  </si>
  <si>
    <t>2014. év</t>
  </si>
  <si>
    <t xml:space="preserve">Munkajogi létszám (fő) </t>
  </si>
  <si>
    <t>Álláshelyek számából</t>
  </si>
  <si>
    <t>főállású dolgozó</t>
  </si>
  <si>
    <t>Kitöltési segédlet:</t>
  </si>
  <si>
    <t>Álláshelyek száma: Tartalmazza a ténylegesen betöltött és üres álláshelyek számát.</t>
  </si>
  <si>
    <t>A részmunkaidőben foglalkoztatott dolgozói létszámot át kell számítani napi 8 órás foglalkoztatásra.</t>
  </si>
  <si>
    <t xml:space="preserve">(Ide kell beszámítani a GYED-ben, GYES-ben részesülő dolgozói létszámot  is, de a helyettesítésükre </t>
  </si>
  <si>
    <t>felvett dolgozói létszámot nem)</t>
  </si>
  <si>
    <t>Munkajogi létszám: Munkaviszonyban álló dolgozók létszámadata</t>
  </si>
  <si>
    <t>Induló létszám: Ténylegesen betöltött álláshelyek száma.</t>
  </si>
  <si>
    <t xml:space="preserve">  18. melléklet </t>
  </si>
  <si>
    <t xml:space="preserve">Induló létszám (fő) </t>
  </si>
  <si>
    <t xml:space="preserve"> - Az 1991. évi LXXXII. Tv. 8. § alapján a környezetvédelmi berendezésekre adható kedvezmény.</t>
  </si>
  <si>
    <t xml:space="preserve"> - Az 1991. évi LXXXII. Tv. 5. § (a) pontja alapján költségvetési szerv mentessége </t>
  </si>
  <si>
    <t xml:space="preserve">                                            (f) pontja alapján a mozgáskorlátozottakat megillető mentesség.</t>
  </si>
  <si>
    <t xml:space="preserve">                                     2. § (4) bekezdése alapján mentes bejelentési kötelezettség</t>
  </si>
  <si>
    <t xml:space="preserve">                                     4. § (4) bekezdése alapján mentes lopás miatt rendőrségi igazolás</t>
  </si>
  <si>
    <t>Az 1990. évi C. Tv 3. § (2) bekezdése alapján Társ. Szerv. Alapítvány, ha társasági adófizetése nincs</t>
  </si>
  <si>
    <t>Kedvezményesen bérbeadott helyiség</t>
  </si>
  <si>
    <t>Térítésmentesen bérbeadott, használatba adott helyiségek, közterületek</t>
  </si>
  <si>
    <t>Ápolási díj (méltányossági)</t>
  </si>
  <si>
    <t>Helyi megállapítású közgyógy ellátás</t>
  </si>
  <si>
    <t>Pénzbeli gyermekvédelmi támogatás</t>
  </si>
  <si>
    <t>Foglalkoztatással, munkanélküliséggel kapcsolatos ellátások</t>
  </si>
  <si>
    <t>Rendszeres pénzbeli szociális segély</t>
  </si>
  <si>
    <t>Normatív lakásfenntartási támogatás</t>
  </si>
  <si>
    <t>Adósságcsökkentő támogatás</t>
  </si>
  <si>
    <t>Társulásnak és költségvetési szervének nyújtott működési támogatás - Kistérségi társulás támogatása</t>
  </si>
  <si>
    <t>Egyéb civil szervezetek műk. Célú támogatása -Környezetvédelmi Alap támogatása</t>
  </si>
  <si>
    <t>Egyéb civil szervezetek műk. Célú támogatása -Esélyegyenlőségi Alap támogatása</t>
  </si>
  <si>
    <t>Helyi önkormányzatok és költségvetési szervének nyújtott működési támogatás -Szolidaritási Alap</t>
  </si>
  <si>
    <t>Szervezet fejlesztés a Veresegyházi Polgármesteri Hivatalban</t>
  </si>
  <si>
    <t>ÁROP-3.A.2-2013</t>
  </si>
  <si>
    <t xml:space="preserve">EU-s forrás </t>
  </si>
  <si>
    <t xml:space="preserve">10.1. melléklet </t>
  </si>
  <si>
    <t xml:space="preserve">10.5. melléklet </t>
  </si>
  <si>
    <t xml:space="preserve">      10.7. melléklet</t>
  </si>
  <si>
    <t xml:space="preserve">11.1. melléklet </t>
  </si>
  <si>
    <t xml:space="preserve">      11.2. melléklet</t>
  </si>
  <si>
    <t xml:space="preserve">      11.3. melléklet</t>
  </si>
  <si>
    <t xml:space="preserve">      11.4. melléklet</t>
  </si>
  <si>
    <t xml:space="preserve">      11.6. melléklet</t>
  </si>
  <si>
    <t>12.1. melléklet</t>
  </si>
  <si>
    <t>12.2. melléklet</t>
  </si>
  <si>
    <t>12.3. melléklet</t>
  </si>
  <si>
    <t>12.4. melléklet</t>
  </si>
  <si>
    <t>12.5. melléklet</t>
  </si>
  <si>
    <t>12.6. melléklet</t>
  </si>
  <si>
    <t>12.7. melléklet</t>
  </si>
  <si>
    <t>Támogatott megnevezése</t>
  </si>
  <si>
    <t>GAMESZ</t>
  </si>
  <si>
    <t>Bölcsőde</t>
  </si>
  <si>
    <t>Óvoda</t>
  </si>
  <si>
    <t>Könyvtár</t>
  </si>
  <si>
    <t>Művelődési Ház</t>
  </si>
  <si>
    <t xml:space="preserve">K915. Központi, irányítószervi működési támogatás folyósítása </t>
  </si>
  <si>
    <t>12.8. melléklet</t>
  </si>
  <si>
    <t xml:space="preserve">K915. Központi, irányítószervi felhalmozási támogatás folyósítása </t>
  </si>
  <si>
    <t>EREDETI ELLŐIRÁNYZAT</t>
  </si>
  <si>
    <t>Önkormányzat kormányzati funkció összesen</t>
  </si>
  <si>
    <t>ÖNKÉNT VÁLLALT</t>
  </si>
  <si>
    <t>KÖTELELZŐ</t>
  </si>
  <si>
    <t>Bruttó</t>
  </si>
  <si>
    <t>013 350 Az önkormányzati vagyonnal való gazdálkodással kapcsolatos feladatok (nem szociális bérlakás)</t>
  </si>
  <si>
    <t>052 080-1 Szennyvízcsatorna építése, fenntartása, üzemeltetésének kiadásai</t>
  </si>
  <si>
    <t>066 020 Város-, községgazdálkodási egyéb szolgáltatások</t>
  </si>
  <si>
    <t>092 120 Köznevelési intézmény 5-8. évfolyamán tanulók nevelésével, oktatásával összefüggő működtetési feladatok</t>
  </si>
  <si>
    <t>082 091 Közművelődés – közösségi és társadalmi részvétel fejlesztése</t>
  </si>
  <si>
    <t>091 140 Óvodai nevelés, ellátás működtetési feladatai</t>
  </si>
  <si>
    <t>Veresegyház Város Önkormányzat Tervezett felújítások összesen:</t>
  </si>
  <si>
    <t>felvétel ideje</t>
  </si>
  <si>
    <t>kölcsönadó</t>
  </si>
  <si>
    <t>felvett (nyitó)            hitel-kölcsön   összege</t>
  </si>
  <si>
    <t>kamat</t>
  </si>
  <si>
    <t>visszafizetés  várható ideje</t>
  </si>
  <si>
    <t>(részlet)               visszafizetés                        napja</t>
  </si>
  <si>
    <t>hitel-kölcsön állománya   Ft</t>
  </si>
  <si>
    <t>TRAVILL</t>
  </si>
  <si>
    <t>Társulásnak és költségvetési szervének felhalmozási célú támogatás- DMRV fejlesztési hányad</t>
  </si>
  <si>
    <t>GAMESZ (Téli közfoglalkoztatás)</t>
  </si>
  <si>
    <t>Költségvetési intézmény összesen</t>
  </si>
  <si>
    <t>Költségvetési intézmény</t>
  </si>
  <si>
    <t>Meseliget Bölcsőde</t>
  </si>
  <si>
    <t>Váci Mihály Művelődési Ház</t>
  </si>
  <si>
    <t>Költségvetési intézmények Tervezett  felújítások összesen</t>
  </si>
  <si>
    <t>20.3. melléklet</t>
  </si>
  <si>
    <t>GAZDASÁGI MŰSZAKI ELLÁTÓ SZERVEZET</t>
  </si>
  <si>
    <t>20.4. melléklet</t>
  </si>
  <si>
    <t>20.5. melléklet</t>
  </si>
  <si>
    <t>20.6. melléklet</t>
  </si>
  <si>
    <t>20.7. melléklet</t>
  </si>
  <si>
    <t>20.8. melléklet</t>
  </si>
  <si>
    <t>IDŐSEK OTTHONA</t>
  </si>
  <si>
    <t>20.1. melléklet</t>
  </si>
  <si>
    <t>KÉZ A KÉZBEN ÓVODA</t>
  </si>
  <si>
    <t>MESELIGET BÖLCSŐDE</t>
  </si>
  <si>
    <t>KÖLCSEY FERENC KÖNYVTÁR</t>
  </si>
  <si>
    <t>VÁCI MIHÁLY MŰVELŐDÉSI HÁZ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</si>
  <si>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</si>
  <si>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</si>
  <si>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</si>
  <si>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</si>
  <si>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</si>
  <si>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</si>
  <si>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</si>
  <si>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</si>
  <si>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</si>
  <si>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</si>
  <si>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</si>
  <si>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</si>
  <si>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</si>
  <si>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</si>
  <si>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</si>
  <si>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</si>
  <si>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</si>
  <si>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</si>
  <si>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</si>
  <si>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</si>
  <si>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</si>
  <si>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</si>
  <si>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</si>
  <si>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</si>
  <si>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Óvodai, iskolai, bölcsődei étkezés térítési díjának támogatása</t>
  </si>
  <si>
    <t>Kölcsön felvételéből eredő aktuális tőketartozás (TRAVILL)</t>
  </si>
  <si>
    <t>Általános tartalék</t>
  </si>
  <si>
    <t>rész-foglalkoztatott</t>
  </si>
  <si>
    <t>Közfoglalkoztatottak engedelyezett létszáma 2015. évre vonatkozóan</t>
  </si>
  <si>
    <t>Gépjármű felújítás</t>
  </si>
  <si>
    <t>Termálfürdő: medence burkola felújítása</t>
  </si>
  <si>
    <t>Hévízkút: SP90 és SP160 Franklin motor, SP90, SP160 búvárszivattyú felújítása</t>
  </si>
  <si>
    <t>Fabriczius József Általános Iskola: lifit telefonos kapcsolatának felújítása</t>
  </si>
  <si>
    <t>Informatikai eszközök felújítása</t>
  </si>
  <si>
    <t>A bölcsőde 2 (régi)egységének tisztasági festése</t>
  </si>
  <si>
    <t>Udvari játszótéri faeszközök felújítása</t>
  </si>
  <si>
    <t>Követ utca 14. Művelődési Ház büféjének felújítása</t>
  </si>
  <si>
    <t>KORMÁNYZATI FUNKCIÓ</t>
  </si>
  <si>
    <t>FKV</t>
  </si>
  <si>
    <t>084 040 Egyházközösségi tevékenység támogatása</t>
  </si>
  <si>
    <t>EGYÉB</t>
  </si>
  <si>
    <t>VERESEGYHÁZ VÁROS ÖNKORMÁNYZAT TERVEZETT FELÚJÍTÁSI FELADAT 2015. ÉV</t>
  </si>
  <si>
    <t>0571233</t>
  </si>
  <si>
    <t>VÁROSI BÉRLEMÉNYEK 004946</t>
  </si>
  <si>
    <t>DINKA JÓZSEF: FŐ ÚT 106 NAPPALI MELEGEDŐ ÁTALAKÍTÁSI MUNKÁI</t>
  </si>
  <si>
    <t>057321</t>
  </si>
  <si>
    <t>SZENNYVÍZ</t>
  </si>
  <si>
    <t>DMRV ZRT: VERESEGYHÁZ 1.SZ.ÁTEMELŐ FLYGT3300 452 SZIVATTYÚ FELÚJÍTÁSA</t>
  </si>
  <si>
    <t>DMRV ZRT: VERESEGYHÁZ 2-ES ÁTEMELŐ FLYGT CP 3127 SZIVATTYÚ FELÚJÍTÁS</t>
  </si>
  <si>
    <t>RÓMAI KATOLIKUS PLEBÁNIA 018605</t>
  </si>
  <si>
    <t>NAGY LÁSZLÓ: VHÁZ 40/1HRSZ RK.PLEBÁNIA ÉPÜLET ÁTALAKÍTÁS KIVITELI TERV</t>
  </si>
  <si>
    <t>FŐ TÉRI  SZÖKŐKÚT FELÚJÍTÁS</t>
  </si>
  <si>
    <t>MŰV.HÁZ.FELÚJ. 029700</t>
  </si>
  <si>
    <t xml:space="preserve">NAGY LÁSZLÓ: VÁCI MIHÁLY MŰVELŐDÉSI HÁZ FELÚJÍTÁSI ENGDÉLYEZÉSI TERVEK ELKÉSZÍTÉSE </t>
  </si>
  <si>
    <t>MŰEMLÉK TEMPLOM</t>
  </si>
  <si>
    <t xml:space="preserve">BEDŐ CSONGOR LÁSZLÓ: RÓMAI KATOLIKUS TEMPLOM FASZOBRÁSZATI RESTAURÁLÁS </t>
  </si>
  <si>
    <t xml:space="preserve">FEJES ATTILA: RÓMAI KATOLIKUS TEMPLOM ÓLOMÜVEGEK RESTAURÁLÁSA </t>
  </si>
  <si>
    <t xml:space="preserve">EPU FA-KŐ RESTAURÁTOR- MŰVÉSZ KFT: RÓMAI KATOLIKUS TEMPLOM KŐRESTAURÁTORI MUNKÁK KIVITELEZÉSE </t>
  </si>
  <si>
    <t xml:space="preserve">FODOR EDINA: RÓMAI KATOLIKUS TEMPLOM BELSŐ FALFELÜLET, FŐOLTÁR RESTAURÁLÁS </t>
  </si>
  <si>
    <t>MÉZESVÖLGYI ISKOLA FELÚJÍTÁS - TERMEK FESTÉSE, LINÓLEUM CSERE, KŐBURKOLAT CSERE</t>
  </si>
  <si>
    <t>ÓVODA ÁTÉPÍTÉS</t>
  </si>
  <si>
    <t>LÉVAI ÓVODA TERVEZÉS</t>
  </si>
  <si>
    <t>TÉMA</t>
  </si>
  <si>
    <t>VERESEGYHÁZ VÁROS ÖNKORMÁNYZAT TERVEZETT BERUHÁZÁSI FELADAT 2015. ÉV</t>
  </si>
  <si>
    <t>011 130 Önkormányzatok és önkormányzati hivatalok jogalkotó és általános igazgatási tevékenységének kiadásai</t>
  </si>
  <si>
    <t>0564292</t>
  </si>
  <si>
    <t>MŰVÉSZETI ALKOTÁS</t>
  </si>
  <si>
    <t>FALIKÉP VÁSÁRLÁS</t>
  </si>
  <si>
    <t>013 320 Köztemető-fenntartás és működtetés</t>
  </si>
  <si>
    <t>KATOLIKUS TEMETŐ KERÍTÉS ÉPÍTÉS</t>
  </si>
  <si>
    <t>056221</t>
  </si>
  <si>
    <t>CBA BALDAUF INVEST KFT: 8833/4HRSZ 235NM INGATLAN VÉTELÁR</t>
  </si>
  <si>
    <t xml:space="preserve">JAKUBECZ FERENC: VERESEGYHÁZ 065/150HRSZ 297NM GYÜMÖLCSÖS VÉTELÁR            </t>
  </si>
  <si>
    <t xml:space="preserve">JAKUBECZ ZOLTÁN: VERESEGYHÁZ 065/151HRSZ 297NM GYÜMÖLCSÖS VÉTELÁR            </t>
  </si>
  <si>
    <t xml:space="preserve">MARCSÓ KÁROLYNÉ: VERESEGYHÁZ 065/152HRSZ 590NM GYÜMÖLCSÖS VÉTELÁR            </t>
  </si>
  <si>
    <t xml:space="preserve">HEGEDŰS LÁSZLÓNÉ: VERESEGYHÁZ 065/153HRSZ 878NM GYÜMÖLCSÖS VÉTELÁR            </t>
  </si>
  <si>
    <t xml:space="preserve">MARCSÓ MIHÁLYNÉ: VERESEGYHÁZ 065/154HRSZ 591NM GYÜMÖLCSÖS VÉTELÁR            </t>
  </si>
  <si>
    <t>BECSEY BALÁZS LÁSZLÓ: 065/14HRSZ SZÁNTÓ VÉTELÁR</t>
  </si>
  <si>
    <t>MEGTÉRT ISTVÁNNÉ: 059/28HRSZ 231NM SZÁNTÓ VÉTELÁR</t>
  </si>
  <si>
    <t>ISKOLA MELLETTI TERÜLET VÁSÁRLÁS</t>
  </si>
  <si>
    <t>EGYÉB FÖLD VÁSÁRLÁS</t>
  </si>
  <si>
    <t>0562221</t>
  </si>
  <si>
    <t>EGYÉB TELEK VÁSÁRLÁS</t>
  </si>
  <si>
    <t>EGYÉB INGATLAN VÁSÁRLÁS</t>
  </si>
  <si>
    <t>0562222</t>
  </si>
  <si>
    <t>0562231</t>
  </si>
  <si>
    <t>TP KOMPLEX BERUHÁZÓ ZRT:  BÖLCSŐDE U.5., 5785/150HRSZ-Ú 13 LAKÁSOS  LAKÓÉPÜLET VÉTELÁR  (FORTUNA HÁZ)</t>
  </si>
  <si>
    <t>TP KOMPLEX BERUHÁZÓ ZRT:BÖLCSŐDE U. 3., 5785/151HRSZ-Ú 13 LAKÁSOS  LAKÓÉPÜLET VÉTELÁR  (APOLLO HÁZ)</t>
  </si>
  <si>
    <t>016 080 Kiemelt állami és önk-i rendezvények kiadásai</t>
  </si>
  <si>
    <t>056422</t>
  </si>
  <si>
    <t>RENDEZVÉNYEK</t>
  </si>
  <si>
    <t>OKTÓBER 6-AI SZOBOR BESZERZÉSE</t>
  </si>
  <si>
    <t>043 610 Egyéb energiaipar igazgatása és támogatása</t>
  </si>
  <si>
    <t>056224</t>
  </si>
  <si>
    <t>PORCIÓ KFT: KERTÉSZETI NAGYFOGYASZTÓ BEKAPCSOLÁSA A VERESEGYHÁZI TERMÁLFŰTÉSI RENDSZERBE</t>
  </si>
  <si>
    <t>CSÍKY ÉS TÁRSA KKT: KERTÉSZETI NAYFOGYASZTÓ BEKAPCSOLÁSA A VERESEGYHÁZI TERMÁLFŰTÉSI RENDSZERBE MŰSZAKI ELLENŐRZÉS</t>
  </si>
  <si>
    <t>TERMÁLVEZETÉK ÉPÍTÉS</t>
  </si>
  <si>
    <t>044 110 Ásványianyag- (kivéve: szilárd ásványi fűtőanyag) bányászat igazgatása és támogatása</t>
  </si>
  <si>
    <t>VIKUV ZRT.: IV.TERMÁLKÚT FÚRÁSÁNAK KIVITELEZÉSE</t>
  </si>
  <si>
    <t>CSÍKY ÉS TÁRSA KKT: IV. SZ. TERMÁLKÚT FÚRÁS MŰSZAKI ELLENŐRZÉSE</t>
  </si>
  <si>
    <t>VIKUV ZRT: IV.TERMÁLKÚT KUTATÓFÚRÁS LEMÉLYÍTÉS</t>
  </si>
  <si>
    <t>VISSZASAJTOLÓ KÚT ENERGIA BŐVÍTÉS</t>
  </si>
  <si>
    <t>45120 Út, autópálya építése</t>
  </si>
  <si>
    <t>PROTOTYP-7690 KFT: ZÚZOTTKŐ VÁSÁRLÁS, SZÁLLÍTÁS</t>
  </si>
  <si>
    <t>BLOGÉK KFT: KISGYÖNGYÖS U. ÚTALAP</t>
  </si>
  <si>
    <t>BLOGÉK KFT: DÉNÁR U. ÚTALAP</t>
  </si>
  <si>
    <t>BLOGÉK KFT: GARAS U. ÚTALAP</t>
  </si>
  <si>
    <t>SWIETELSKY MAGYARORSZÁG KFT: ARANYFORINT - TEMPLOM UTCA ASZFALTOZÁSA</t>
  </si>
  <si>
    <t>SWIETELSKY MAGYARORSZÁG KFT: JÁCINT - REPKÉNY UTCA ASZFALTOZÁSA</t>
  </si>
  <si>
    <t>SWIETELSKY MAGYARORSZÁG KFT:  KINIZSI - TULIPÁN - SZEGFŰ UTCA ASZFALTOZÁSA</t>
  </si>
  <si>
    <t>SWIETELSKY MAGYARORSZÁG KFT: PIPACS - FODORMENTA UTCA ASZFALTOZÁSA</t>
  </si>
  <si>
    <t>SWIETELSKY MAGYARORSZÁG KFT:  IBOLYA-ORGONA UTCA ASZFALTOZÁSA</t>
  </si>
  <si>
    <t>SWIETELSKY MAGYARORSZÁG KFT:  FENYVES-IVACS ÖSSZZEKÖTŐ ÚT,ELŐD,BÁNKI U. BURKOLAT FELÚJÍTÁS</t>
  </si>
  <si>
    <t>MONOVIA BT: BUDAPESTI ÚT SZERVIZ ÚT JOBB OLDAL, SZENT ERZSÉBET GYÓGYSZERTÁR, NEMZETI DOHÁNYBOLT ELŐTTI ÚT ÉS PARKOLÓ ÉPÍTÉSI MUNKÁI III.</t>
  </si>
  <si>
    <t>B ÉS M ÉPÍTŐ BT: RIGÓ U. ÚTALAP ÉPÍTÉSE</t>
  </si>
  <si>
    <t>MONOVIA BT: ELŐD UTCA TÉRKŐBURKOLAT ÉPÍTÉS</t>
  </si>
  <si>
    <t>MONOVIA BT: TAS UTCA TÉRKŐBURKOLAT ÉPÍTÉS</t>
  </si>
  <si>
    <t>SWIETELSKY MAGYARORSZÁG KFT: ÖREGHEGYSOR U. BURKOLAT FELÚJÍTÁS (BERKENYE-SZADAI HATÁR U. KÖZÖTT)</t>
  </si>
  <si>
    <t>SWIETELSKY MAGYARORSZÁG KFT: BERKENYE,KARACS,RÉT,BARÁZDA,FILLÉR,SZEGFŰ UTCÁK ASZFALTOZÁSA</t>
  </si>
  <si>
    <t>SWIETELSKY MAGYARORSZÁG KFT:  ÖREGHEGY SOR U. BURKOLAT FELÚJÍTÁS</t>
  </si>
  <si>
    <t xml:space="preserve">SKS TERV KFT: 28 UTCA TERVEZÉSE </t>
  </si>
  <si>
    <t>UTAK BP-I-CSOMÁDI KÖRFORGALOM</t>
  </si>
  <si>
    <t>ELMŰ HÁLÓZATI KFT: 0,4KV-OS SZABADVEZETÉK BONTÁS KÖRFORG.ÉP.</t>
  </si>
  <si>
    <t>TIGÁZ DSO KFT: KÖZMŰKIVÁLTÁS,KÁRTALANÍTÁSI DÍJ BP-I-CSOMÁDI KÖRFORGALOM</t>
  </si>
  <si>
    <t xml:space="preserve">B ÉS M ÉPÍTŐ BT: JÁRDA ÉPÍTÉS ERKEL U.-BAN CBA PARKOLÓ-IMAHÁZ KÖZÖTT         </t>
  </si>
  <si>
    <t xml:space="preserve">SKS TERV KFT: 6 UTCA TERVEZÉSE </t>
  </si>
  <si>
    <t>SKS TERV KFT: VICZIÁN U. KÖRFORGALOM TERV</t>
  </si>
  <si>
    <t>SKS TERV KFT: Andrássy út körforgalom tanulmányterv</t>
  </si>
  <si>
    <t>ÉSZAK TÉRKŐ KFT: ZÚZOTTKŐ VÁSÁRLÁS, SZÁLLÍTÁS</t>
  </si>
  <si>
    <t>EGYÉB ÚTÉPÍTÉS</t>
  </si>
  <si>
    <t>MONOVIA BT: VERESEGYHÁZ,LOVÁSZ KÖZ JÁRDAÉPÍTÉS,TÉRKÖVEZÉS</t>
  </si>
  <si>
    <t>MONOVIA BT: TPATAK KÖZ ÚTALAP ÉPÍTÉS</t>
  </si>
  <si>
    <t>BLOGÉK KFT: REGE U. ÚTALAP ÉPÍTÉS</t>
  </si>
  <si>
    <t>B ÉS M ÉPÍTŐ BT: MESTER U. MEGHOSSZABBÍTÁSA</t>
  </si>
  <si>
    <t>FŐ ÚT GYALOGÁTKELŐHELY ÉPÍTÉSE</t>
  </si>
  <si>
    <t>DMRV ZRT: HIENSE 2,5KW TÍPUSÚ KLÍMA BERENDEZÉS BESZERZÉS, BEÉPÍTÉS</t>
  </si>
  <si>
    <t>056421</t>
  </si>
  <si>
    <t>DMRV ZRT: VERESEGYHÁZ 4. ÁTEMELŐ FLYGT NP 3085 SZIVATTYÚ BESZERZÉS</t>
  </si>
  <si>
    <t>NO-LA ÉPÍTŐIPARI KER ÉS SZOLG. BT: 031/10HRSZ SZENNYVÍZÁTEMELŐ SZIVATTYÚ CSERE</t>
  </si>
  <si>
    <t>SZENNYVÍZ CSATORNA ÉPÍTÉS</t>
  </si>
  <si>
    <t>MÉZESVÖLGYI ALKÖZPONT FEJLESZTÉSE SORÁN SZENNYVÍZVEZETÉK KIVÁLTÁS (KÖZBESZERZÉS)</t>
  </si>
  <si>
    <t>054 020 Védett természeti területek és természeti értékek bemutatása, megőrzése és fenntartása</t>
  </si>
  <si>
    <t>ÓVÁRI LÁSZLÓ: MŰSZAKI ELLENŐRZÉS ÁLOMHEGYI VÍZTÁROZÓ</t>
  </si>
  <si>
    <t>MŰTÁRGY (GÁT) ÉS KOTRÁS</t>
  </si>
  <si>
    <t>064 010-1 Közvilágítás kiadása</t>
  </si>
  <si>
    <t>JUKO KFT: ÜNNEPI DÍSZVILÁGÍTÁS BŐVÍTÉS</t>
  </si>
  <si>
    <t>KERTESI VASÚTÁLLOMÁS FELÉ GYALOGÖSVÉNY KÖZVIL.HÁLÓZAT BŐVÍT.</t>
  </si>
  <si>
    <t>VICZIÁN U. 20KVOS SZABADVEZTEÉK HÁLÓZAT KIVLÁTÁS,FÖLDKÁBELRE</t>
  </si>
  <si>
    <t xml:space="preserve">JUKO KFT: 2014 ÉVI LÁMPATEST SŰRÍTÉSEK                                </t>
  </si>
  <si>
    <t>VICZIÁN U. KÖZVILÁGÍTÁS ÉPÍTÉS</t>
  </si>
  <si>
    <t>PLANTOR KFT: ZÁRT CSATORNA KIVITELI TERV, VÍZJOGI LÉT ENG.</t>
  </si>
  <si>
    <t>BLOGÉK KFT: DÉNÁR U. CSAPADÉKVÍZ CSATORNA ÉPÍTÉS</t>
  </si>
  <si>
    <t>PLASTFER KFT: ARANYFORINT, TEMPLOM, KISGYÖNGYÖS, GARAS,DÉNÁR,FILLÉR U. CSAPADÉKVÍZCSATORNÁZÁSHOZ SZÜKSÉGES ANYAGOK VÁSÁRLÁSA</t>
  </si>
  <si>
    <t>MONOVIA BT: PATAK KÖZ CSAPADÉKCSATORNA ÉPÍTÉS</t>
  </si>
  <si>
    <t>BLOGÉK KFT: RÉT U. CSAPADÉKCSATORNA ÉPÍTÉS</t>
  </si>
  <si>
    <t>BLOGÉK KFT: DUKÁT U. CSAPADÉKCSATORNA ÉPÍTÉS</t>
  </si>
  <si>
    <t>PLANTOR KFT: PATAK U. CSAPADÉKVÍZCSATORNA ÉPÍTÉS TERVEZÉSE</t>
  </si>
  <si>
    <t>EPOSZ KFT: VERESEGYHÁZ-IVACS ÁLLOMÁSOK KÖZÖTTI TELEKOMMUNIKÁCIÓS RENDSZER KIÉPÍTÉS</t>
  </si>
  <si>
    <t>PENTA KFT: TALÁLKOZÓK ÚTJÁN ÜZEMZAVAR MIATTI IVÓVÍZCSŐ KIVÁLTÁS</t>
  </si>
  <si>
    <t>081 030 Sportlétesítmények, edzőtáborok működtetése és fejlesztése</t>
  </si>
  <si>
    <t xml:space="preserve">ÚJ SPORTCSARNOK ÉPÍTÉSE </t>
  </si>
  <si>
    <t xml:space="preserve">DOBOS ÉS IVÁCSON KFT: INOX VASBONTÁS </t>
  </si>
  <si>
    <t>DOBOS ÉS IVÁCSON KFT: INOX TETŐJAVÍTÁS</t>
  </si>
  <si>
    <t>EGYÉB MUNKÁLATOK</t>
  </si>
  <si>
    <t>081 061 Szabadidős park, fürdő és strandszolgáltatás</t>
  </si>
  <si>
    <t>0562233</t>
  </si>
  <si>
    <t>TERMÁLFÜRDŐ</t>
  </si>
  <si>
    <t>HÓBOR TIBOR: STRANDFÜRDŐ PROJEKT GEODÉZIAI PÓTMUNKÁK</t>
  </si>
  <si>
    <t>ELMŰ: ENERGIA BŐVÍTÉS</t>
  </si>
  <si>
    <t>MÉZESVÖLGYI ALKÖZPONT IVÓVÍZVEZETÉK ÁTALAKÍTÁS</t>
  </si>
  <si>
    <t>MÉZESVÖLGYI ALKÖZPONT SZENNYVÍZCSATORNA ÁTALAKÍTÁS</t>
  </si>
  <si>
    <t>082 064 Múzeumi közművelődési, közönségkapcsolati tevékenység</t>
  </si>
  <si>
    <t>TÁJHÁZ</t>
  </si>
  <si>
    <t>TÁJHÁZ REKOSTRUKCIÓ</t>
  </si>
  <si>
    <t>082 080 Növény és állatkertek működtetése és megőrzése</t>
  </si>
  <si>
    <t>VERES-BAU TEAM KFT: MEDVEOTTHON TERÜLETÉN ÚJ FARKASKIFUTÓ ÉPÍTÉSE</t>
  </si>
  <si>
    <t xml:space="preserve">MEDVEOTTON BEÉPÍTÉSI TERV </t>
  </si>
  <si>
    <t xml:space="preserve">MEDVEOTTHON EGYÉB BEÉPÍTÉS </t>
  </si>
  <si>
    <t>ÚJ RK TEMPLOM ÉPÍTÉSE VERESEGYHÁZON KÖZBESZERZÉSI TANÁCSADÁS</t>
  </si>
  <si>
    <t>ÚJ RK TEMPLOM ÉPÍTÉS KÖZBESZERZÉS</t>
  </si>
  <si>
    <t>ÚJ RK TEMPLOM ÉPÍTÉS MŰSZAKI ELLENŐRZÉSE</t>
  </si>
  <si>
    <t>SZENTLÉLEK TEMPLOM ÉPÍTÉSE</t>
  </si>
  <si>
    <t xml:space="preserve">BKM ORGONAÜZEM KFT: ORGONA TERVEZÉS </t>
  </si>
  <si>
    <t xml:space="preserve">ÚJ TEMPLOM MŰVÉSZETI ELEMEK VÁSÁRLÁSA </t>
  </si>
  <si>
    <t xml:space="preserve">CSÍKY ÉS TÁRSA KKT: MŰSZAKI ELLENŐRZÉS F.J.ÁLT ISK. EMELETRÁÉPÍTÉS ÉS FELÚJÍTÁS </t>
  </si>
  <si>
    <t>PRÍM ÉPÍTŐ KFT: F.J.ÁLT.ISK. EMELETRÁÉPÍTÉS II.ÜTEM KIVITELEZÉS</t>
  </si>
  <si>
    <t>KVADRUM ÉPÍTÉSZ KFT: ELEKTROMOS,BELSŐÉPÍTÉSZETI TERVEZŐI MŰVEZETÉS FJ.ÁLT.ISK.EMELETÁRÉPÍTÉSE</t>
  </si>
  <si>
    <t>GENIUS BUILDER KFT: WÜRTZ KERÁMIA FALIKÉP RESTAURÁLÁSA FJ. ÁLT. ISK.</t>
  </si>
  <si>
    <t>GENIUS BUILDER KFT: KUN ÉVA KERÁMIÁK VÁSÁRLÁSA - FJ. ÁLT. ISKOLÁBA</t>
  </si>
  <si>
    <t>ALEX FÉMBÚTOR KFT: F.J. ÁLTALÁNOS ISKOLA ESZKÖZBESZERZÉS</t>
  </si>
  <si>
    <t>KUN ÉVA: FJ ÁLT ISK. HOMLOKZATHOZ DÍSZLAPOK,MŰVÉSZETI ELEMEK</t>
  </si>
  <si>
    <t>ILÉS-MUSZKA RUDOLF: DOMBORMŰVEK,GIPSZ PLAKETTEK ÚJ ISKOLASZÁRNY TANTERMEIBE 9DB</t>
  </si>
  <si>
    <t>KVADRUM ÉPÍTÉS KFT: EGYMI ISKOLA ÉPÍTÉSI ENGEDÉLYEZÉSI ÉS KIVITELI TERVEK ELKÉSZÍTÉSE</t>
  </si>
  <si>
    <t>EGYMI ISKOLA ÉPÍTÉS</t>
  </si>
  <si>
    <t>FABRICZIUS ISKOLA BŐVÍTÉS TERVEZÉS - KONYHA, ÉTKEZŐ, TORNATEREM</t>
  </si>
  <si>
    <t>092 260 Gimnázium és szakképző iskola tanulóinak közismereti és szakmai elméleti oktatásával összefüggő működtetési feladatok</t>
  </si>
  <si>
    <t>IPOLYSZÖGI ZSOLT: FJ ESTI GIMNÁZIUMBAN KLÍMABERENDEZÉS TELEPÍTÉS,SZERELÉS</t>
  </si>
  <si>
    <t>05/62133</t>
  </si>
  <si>
    <t>ÚJ GIMNÁZIUM ÉPÍÉS TERVEZÉSE</t>
  </si>
  <si>
    <t>Veresegyház Város Önkormányzat Tervezett  beruházások összesen</t>
  </si>
  <si>
    <t>Kormányzati funkció</t>
  </si>
  <si>
    <t>MEGJ.</t>
  </si>
  <si>
    <t>Veresegyházi Polgármesteri hivatal tervezett beruházási feladat 2015.év</t>
  </si>
  <si>
    <t>Hivatali kormányzati funkció összesen</t>
  </si>
  <si>
    <t>VÍRUSIRTÓ VÁSÁRLÁSA</t>
  </si>
  <si>
    <t>TEAM VIEWER VÁSÁRLÁSA</t>
  </si>
  <si>
    <t>MÉRNÖKI, TERVEZŐ SZOFTVER VÁSÁRLÁSA</t>
  </si>
  <si>
    <t>HUMÁNPOLITIKAI SZOFTVER BESZERZÉS</t>
  </si>
  <si>
    <t>KÖZPONTI LAKCÍM- ÉS GÉPJÁRMŰ - NYILVÁNTARTÁS</t>
  </si>
  <si>
    <t>EGYÉB SZOFTVERVÁSÁRLÁS (OFFICE)</t>
  </si>
  <si>
    <t>056321</t>
  </si>
  <si>
    <t>INF. ESZK. BESZERZÉSE</t>
  </si>
  <si>
    <t>KÖZPONTI SZERVER BESZERZÉS</t>
  </si>
  <si>
    <t>20 DB KILENS SZÁMÍTÓGÉP BESZERZÉS</t>
  </si>
  <si>
    <t>SZKENNEREK BESZERZÉSE</t>
  </si>
  <si>
    <t>PREZENTÁCIÓS LAPTOP BESZERZÉSE</t>
  </si>
  <si>
    <t>MIKROVOKS RÖGZÍTŐ RENDSZERHEZ LAPTOP BESZERZÉS</t>
  </si>
  <si>
    <t>INFORMÁCIÓS PULT LÉTREHOZÁSA, WI-FI</t>
  </si>
  <si>
    <t>MENEDZSELHETŐ 48 PORTOS SWITCH VÁSÁRLÁS</t>
  </si>
  <si>
    <t xml:space="preserve">KISÉRTÉKŰ INFORMATIKAI ESZKÖZÖK BESZERZÉSE </t>
  </si>
  <si>
    <t>WORKDOG KFT: CYBORTRA CY152RHU MIKROCHIP LEOLVASÓ VÁSÁRLÁSA</t>
  </si>
  <si>
    <t>VONALKÓDOS CÍMKÉZŐ NYOMTATÓ</t>
  </si>
  <si>
    <t>VONALKÓDOS LEOLVASÓ</t>
  </si>
  <si>
    <t>INFORMATIKAI BIZTONSÁGI TÖRVÉNYNEK VALÓ MEGFELELÉS</t>
  </si>
  <si>
    <t xml:space="preserve">EGYÉB KISÉRTÉKŰ INFORMATIKAI ESZKÖZÖK VÁSÁRLÁSA </t>
  </si>
  <si>
    <t>TRITEL KFT: 2DB NOKIA GSM ADAPTER VÁSÁRLÁSA,HIBÁS KICSERÉLÉSE</t>
  </si>
  <si>
    <t>KARBANTARTÁSHOZ SZERSZÁM BESZERZÉS</t>
  </si>
  <si>
    <t>KÁVÉFŐZŐ</t>
  </si>
  <si>
    <t>PÁCOLT PROFILOZOTT TÖMÖRFA PÁRKÁNY, FÉMNYMÁSOLÓ SZEKRÉNY, NYITOTT FALI POLCOK VÁSÁRLÁSA</t>
  </si>
  <si>
    <t>BÚTOROK VÁSÁRLÁSA</t>
  </si>
  <si>
    <t>EGYÉB KISÉRTÉKŰ ESZKÖZBESZERZÉS</t>
  </si>
  <si>
    <t>POLCOS IRATSZEKRÉNYEK VÁSÁRLÁSA</t>
  </si>
  <si>
    <t>Veresegyházi Polgármesteri hivatal tervezett beruházások összesen</t>
  </si>
  <si>
    <t>Veresegyházi Városfejlesztő Kft  termálfürdő beruházással kapcsolatos szaktanácsadói feladatok, kiviteli tervek elkészítése</t>
  </si>
  <si>
    <t>Költségvetési intézmények tervezett beruházási feladat 2015.év</t>
  </si>
  <si>
    <t>Informatiai fejlesztés, szerver bővítés, munkaállomások cseréje, iktató program cseréje</t>
  </si>
  <si>
    <t>Kertészet: 2 db Stihl fűkasza, 2 db Stihl motorosfűrész, magassági ágvágó, 2 db szívó-fúvó gép, aggregátor, szivattyú, rotációs kapa</t>
  </si>
  <si>
    <t>Sportlétesítmények/Uszoda: kisértékű sporteszközök pótlása, cseréje</t>
  </si>
  <si>
    <t>Iskola bővítés kapcsán megkezdett eszközbeszerzések (függönyök, beltéri információs táblák)</t>
  </si>
  <si>
    <t>Iskolai konyha: pohár mosogatógép, kisértékű eszközök</t>
  </si>
  <si>
    <t>Mezőőrség: éjjellátó, 2 db vadkamera</t>
  </si>
  <si>
    <t>Karbantartás elhasználódott kisértékű eszközök cseréje, új eszközök beszerzése</t>
  </si>
  <si>
    <t xml:space="preserve">Csatorna gyökérvágó mosófej </t>
  </si>
  <si>
    <t>Kézi szalagcsiszoló</t>
  </si>
  <si>
    <t>Gérvágó</t>
  </si>
  <si>
    <t>CO hegesztő készülék (teljes fekszerelés)</t>
  </si>
  <si>
    <t>Stihl láncfűrészgép (362)</t>
  </si>
  <si>
    <t>Makita fúró-vésőgép "nagy"</t>
  </si>
  <si>
    <t>Termálfürdő: pénztárgép, szárítógép beszerzése</t>
  </si>
  <si>
    <t>Zeneiskola: hangszerek beszerzése</t>
  </si>
  <si>
    <t>Medveotthon: hűtőgép, pénztárgépek cseréje</t>
  </si>
  <si>
    <t>Hévízkút: búvárszivattyúk beszerzése (tartalék képzés), hőmennyiségmérők cseréje</t>
  </si>
  <si>
    <t>Számítógép  beszerzése</t>
  </si>
  <si>
    <t>Konyhai eszközök beszerzése (szeletelő, hűtő)</t>
  </si>
  <si>
    <t>Fénymásoló, nyomtató beszerzése</t>
  </si>
  <si>
    <t>2 db számítógép bezserzése (a régi gépek elavultak, cseréjük a napi munkavégzés miatt szükséges)</t>
  </si>
  <si>
    <t>Kisértékű tárgyi eszközök elhasználódás miatti cseréje (porszívók)</t>
  </si>
  <si>
    <t>Innováció Centrum tűzjelző rendszerének üzemképessé tétele</t>
  </si>
  <si>
    <t>Kisértékű tárgyi eszközök beszerzése</t>
  </si>
  <si>
    <t>Kölcsey Ferenc Könyvtár</t>
  </si>
  <si>
    <t>Informatikai eszközök és szoftverek beszerzése</t>
  </si>
  <si>
    <t>Könyvbeszerzés</t>
  </si>
  <si>
    <t>Kisértékű tárgyi eszközök beszerzése(polcok, porszívó)</t>
  </si>
  <si>
    <t>Költségvetési intézmények Tervezett  beruházások összesen</t>
  </si>
  <si>
    <t>TEMETŐ</t>
  </si>
  <si>
    <t xml:space="preserve">FÖLDVÁSÁRLÁS </t>
  </si>
  <si>
    <t>ÚJ GIMNÁZIUM</t>
  </si>
  <si>
    <t>ESTI GIMNÁZIUM</t>
  </si>
  <si>
    <t xml:space="preserve">EGYMI ISKOLA ÉPÍTÉS </t>
  </si>
  <si>
    <t>ISKOLA EMELET RÁÉPÍTÉS</t>
  </si>
  <si>
    <t>FABRICZIUS ISKOLA BŐVÍTÉS</t>
  </si>
  <si>
    <t xml:space="preserve">MEDVEOTTHON BŐVÍTÉS </t>
  </si>
  <si>
    <t>ÚJ RÓMAI KATOLIKUS TEMPLOM ÉPÍTÉS</t>
  </si>
  <si>
    <t>SPORTCENTRUM ÉPÍTÉS</t>
  </si>
  <si>
    <t>IVACSI MEGÁLLÓ KIHANGOSÍTÓ RENDSZER TELEPÍTÉSE</t>
  </si>
  <si>
    <t>IVÓVÍZ</t>
  </si>
  <si>
    <t xml:space="preserve">CSAPADÉK CSAT. ÉP. </t>
  </si>
  <si>
    <t xml:space="preserve">EGYÉB GÉP BERENDEZÉS LÉT,BESZ. </t>
  </si>
  <si>
    <t xml:space="preserve">ÁLOMHEGYI VÍZTÁROZÓ </t>
  </si>
  <si>
    <t xml:space="preserve">VILLANYHÁLÓZAT ÉP. </t>
  </si>
  <si>
    <t xml:space="preserve">UTAK </t>
  </si>
  <si>
    <t>KÖZBESZERZÉS UTAK</t>
  </si>
  <si>
    <t xml:space="preserve">GEOTERM.TERMÁLKÚT </t>
  </si>
  <si>
    <t>BÉRLAKÁS VÁSÁRLÁS</t>
  </si>
  <si>
    <t xml:space="preserve">EGYÉB TERMÁL REND.KIÉP. </t>
  </si>
  <si>
    <t xml:space="preserve">TELEK VÁSÁRLÁS </t>
  </si>
  <si>
    <t xml:space="preserve">a közvetett támogatások 2015. évi tervezett összegéről </t>
  </si>
  <si>
    <t>Konyha felujítás</t>
  </si>
  <si>
    <t>Elektromos ágy beszerzés</t>
  </si>
  <si>
    <t>Minőségirányítás felülvizsgálata</t>
  </si>
  <si>
    <t>Város mindösszesen Tervezett  beruházások</t>
  </si>
  <si>
    <t>Cofog összesen EREDETI ÖNKÉNT VÁLLALT</t>
  </si>
  <si>
    <t>Cofog összesen  EREDETI KÖTELEZŐ</t>
  </si>
  <si>
    <t>ÓVODA</t>
  </si>
  <si>
    <t>MÉZESVÖLGYI ISKOLA</t>
  </si>
  <si>
    <t>VERESEGYHÁZ VÁROS ÖNKORMÁNYZATA Mindösszesen</t>
  </si>
  <si>
    <t>2015.évi  előirányzat-felhasználási ütemterv</t>
  </si>
  <si>
    <t>27.1. melléklet</t>
  </si>
  <si>
    <t>B E V É T E L E K</t>
  </si>
  <si>
    <t>2015.TERV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</si>
  <si>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</si>
  <si>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</si>
  <si>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</si>
  <si>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</si>
  <si>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</si>
  <si>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</si>
  <si>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</si>
  <si>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</si>
  <si>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</si>
  <si>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</si>
  <si>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</si>
  <si>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</si>
  <si>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B1</t>
  </si>
  <si>
    <t>Műk.célú tám. államh. belülről</t>
  </si>
  <si>
    <t>B2</t>
  </si>
  <si>
    <t>Közhatalmi bevételek</t>
  </si>
  <si>
    <t>B3</t>
  </si>
  <si>
    <t>Működési bevételek</t>
  </si>
  <si>
    <t>B4</t>
  </si>
  <si>
    <t>Műk.célú átvett pénzeszközök</t>
  </si>
  <si>
    <t>A</t>
  </si>
  <si>
    <t>Műk. kv.bevételek összesen:</t>
  </si>
  <si>
    <t>B (B8)</t>
  </si>
  <si>
    <t>Finanszírozási bevételek</t>
  </si>
  <si>
    <t>B813</t>
  </si>
  <si>
    <t>ebből: Maradvány igénybev.</t>
  </si>
  <si>
    <t>C</t>
  </si>
  <si>
    <t>Működési bevételek (A+B)</t>
  </si>
  <si>
    <t>Felhalm.c. tám.államh.belülről</t>
  </si>
  <si>
    <t>B5</t>
  </si>
  <si>
    <t>Felhalm. Bevételek</t>
  </si>
  <si>
    <t>B7</t>
  </si>
  <si>
    <t>Felhalm.c. átvett pénzeszközök</t>
  </si>
  <si>
    <t>D</t>
  </si>
  <si>
    <t>Felhalm.kv. Bevételek</t>
  </si>
  <si>
    <t>E (B8)</t>
  </si>
  <si>
    <t>F</t>
  </si>
  <si>
    <t>Felhalmozási bevételek (D+E)</t>
  </si>
  <si>
    <t>G</t>
  </si>
  <si>
    <t>Bevételek (C+F)</t>
  </si>
  <si>
    <t>K I A D Á S O K</t>
  </si>
  <si>
    <t>K1</t>
  </si>
  <si>
    <t>Személyi juttatások</t>
  </si>
  <si>
    <t>K2</t>
  </si>
  <si>
    <t>Munkaadót terhelő j. és szoc. h.adó</t>
  </si>
  <si>
    <t>K3</t>
  </si>
  <si>
    <t>Dologi kiadások</t>
  </si>
  <si>
    <t>K4</t>
  </si>
  <si>
    <t>Ellátottak pénzbeli juttatásai</t>
  </si>
  <si>
    <t>K5</t>
  </si>
  <si>
    <t>Egyéb műk.célú kiadások</t>
  </si>
  <si>
    <t>ebből: Általános tartalék</t>
  </si>
  <si>
    <t>ebből: Céltartalék</t>
  </si>
  <si>
    <t>Műk. Kv. Kiadások</t>
  </si>
  <si>
    <t>B (K9)</t>
  </si>
  <si>
    <t>Finanszírozási kiadások</t>
  </si>
  <si>
    <t>Működési kiadások (A+B)</t>
  </si>
  <si>
    <t>K6</t>
  </si>
  <si>
    <t>Beruházáok</t>
  </si>
  <si>
    <t>K7</t>
  </si>
  <si>
    <t>Felújítások</t>
  </si>
  <si>
    <t>K8</t>
  </si>
  <si>
    <t>Egyéb felhalm.c.kiadások</t>
  </si>
  <si>
    <t>Felhalm.kv. Kiadások</t>
  </si>
  <si>
    <t>E</t>
  </si>
  <si>
    <t>Áltlalános tartalék</t>
  </si>
  <si>
    <t>F (K9)</t>
  </si>
  <si>
    <t>Felhalm. Kiadások (D+E+F)</t>
  </si>
  <si>
    <t>H</t>
  </si>
  <si>
    <t>Kiadások (C+G)</t>
  </si>
  <si>
    <t>VERESEGYHÁZ VÁROS ÖNKORMÁNYZATA</t>
  </si>
  <si>
    <t>27.1.1. melléklet</t>
  </si>
  <si>
    <t>VERESEGYHÁZ POLGÁRMESTERI HIVATAL</t>
  </si>
  <si>
    <t>27.1.2. melléklet</t>
  </si>
  <si>
    <t>.</t>
  </si>
  <si>
    <t>27.1.3. melléklet</t>
  </si>
  <si>
    <t>27.1.4. melléklet</t>
  </si>
  <si>
    <t>MESELIGET VÁROSI ÖNKORMÁNYZATI BÖLCSŐDE</t>
  </si>
  <si>
    <t>27.1.5. melléklet</t>
  </si>
  <si>
    <t>KÖLCSEY FERENC VÁROSI KÖNYVTÁR</t>
  </si>
  <si>
    <t>27.1.6. melléklet</t>
  </si>
  <si>
    <t>27.1.7. melléklet</t>
  </si>
  <si>
    <t>VERESEGYHÁZ VÁROS IDŐSEK OTTHONA</t>
  </si>
  <si>
    <t>27.1.8. melléklet</t>
  </si>
  <si>
    <t>B115. Működési célú költségvetési támogatások és kiegészítő támogatások</t>
  </si>
  <si>
    <t>Misszió Egészségügyi Központ  működési támogatás visszatérítése</t>
  </si>
  <si>
    <t>Közfogalkoztatás támogatása</t>
  </si>
  <si>
    <t>Könyvtári állomány gyarapítása</t>
  </si>
  <si>
    <t>Művelődési Ház  NKA támogatás</t>
  </si>
  <si>
    <t>B4. Működési bevételek</t>
  </si>
  <si>
    <t>ÖNKORMÁNYZAT</t>
  </si>
  <si>
    <t>POLGÁRMESTERI HIVATAL</t>
  </si>
  <si>
    <t xml:space="preserve">      10.11. melléklet</t>
  </si>
  <si>
    <t>Nemzeti Sportközpont EGYMI iskola támogatása</t>
  </si>
  <si>
    <t xml:space="preserve">      11.5 melléklet</t>
  </si>
  <si>
    <t>Telekértékesítés bevétrelei</t>
  </si>
  <si>
    <t>Lakóépület értékesítés bevételei</t>
  </si>
  <si>
    <t>Egyéb építmény értékesítés bevétele</t>
  </si>
  <si>
    <t xml:space="preserve">      11.7. melléklet</t>
  </si>
  <si>
    <r>
      <t>Önkormányzat által saját hatáskörben (nem szociális és gyermekvédelmi ellátások alapján) adott természetbeni ellátás -</t>
    </r>
    <r>
      <rPr>
        <b/>
        <sz val="8"/>
        <rFont val="Arial CE"/>
        <charset val="238"/>
      </rPr>
      <t>szociális étkezés-</t>
    </r>
  </si>
  <si>
    <t>Természetbeni gyermekvédelmi támogatás buszbérlet</t>
  </si>
  <si>
    <t>Egyéb önkormányzati pénzbeli családi támogatás (bizottási döntés alapján)</t>
  </si>
  <si>
    <t>Osztálykirándulások</t>
  </si>
  <si>
    <t>Átmeneti pénzbeli segély - felnőtt, temetési-</t>
  </si>
  <si>
    <t>Egyéb önkormányzat rendeletében megállapított pénzbeli juttatás (polgárm.)</t>
  </si>
  <si>
    <t xml:space="preserve">Pénzbeli gyermekvédelmi tám. Óvoda 50% és 100 % </t>
  </si>
  <si>
    <t>Pénzbeli gyermekvédelmi támogatás -iskola 50% és 100 %</t>
  </si>
  <si>
    <t>Pénzbeli gyermekvédelmi támogatás -bölcsőde 50% és 100 %</t>
  </si>
  <si>
    <t>Egyéb civil szervezetek műk. Célú támogatása -Sportcentrum</t>
  </si>
  <si>
    <t>Háztartásoknak egyéb műk. Célú támogatás nyújtása -sport célra</t>
  </si>
  <si>
    <t>Egyéb civil szervezetek műk. Célú támogatása -Egyesületek, alapítványok, stb.</t>
  </si>
  <si>
    <t>Egyéb civil szervezetek műk. Célú támogatása -Veresegy Színház</t>
  </si>
  <si>
    <t>Egyéb civil szervezetek műk. Célú támogatása -Katonai hagyományőrzők</t>
  </si>
  <si>
    <t>Egyéb civil szervezetek műk. Célú támogatása -Támaszpont</t>
  </si>
  <si>
    <t>Egyéb nem pénzügyi vállalkozásnak műk. Célú támogatás -orvosi ügyelet támog.</t>
  </si>
  <si>
    <t>2015. ......................... hó</t>
  </si>
  <si>
    <t>Veresegyház Város Önkormányzata</t>
  </si>
  <si>
    <t>BÁNÓCZI ZSUZSANNA-BÁNÓCZI PÁL: VHÁZ 332HRSZ 1301NM, 333HRSZ 173NM,334HRSZ 538NM INGATLAN VÉTELÁR - TEMETŐ BŐVÍTÉS</t>
  </si>
  <si>
    <t>MARUSZKI JÁNOS-JÁNOSNÉ 632/1HRSZ INGATLAN VÁSÁRLÁSA - SPORTPÁLYA BŐVÍTÉS</t>
  </si>
  <si>
    <t>FELCSUTI LÁSZLÓ JÓZSEF: VERESEGHYÁZ HÁRSFA U. 2. 624NM 1106NM INGATLAN VÉTELÁR - SPORTPÁLYA BŐVÍTÉS</t>
  </si>
  <si>
    <t>TÓTH FERENCNÉ: FŐ ÚT 130. 627. NM INGATLAN VÁSÁRLÁS - KÖZPARK LÉTESÍTÉS</t>
  </si>
  <si>
    <t>MIHÁLY PÉTER: VERESEGYHÁZ 1545HRSZ 755NM HAJDI U. 3. INGATLAN VÉTELÁR - PARKOLÓ LÉTESÍTÉS BELVÁROSI RÉSZHEZ</t>
  </si>
  <si>
    <t>SZABADSÁGNAP 19 KFT: VERESEGYHÁZ 9045/40HRSZ,9045/41HRSZ 2474NM INGATLAN VÉTELÁR - KÖZPARK LÉTESÍTÉS</t>
  </si>
  <si>
    <t>MOLNÁR BÉLÁNÉ-TOMCSÁNYI ATTILA- KÖNYVESI CSABÁNÉ-TOMCSÁNYI CSILLA VHÁZ, 4HRSZ INGATLAN VÁSÁRLÁS - ISKOLA PARKOLÓ LÉTESÍTÉS</t>
  </si>
  <si>
    <t>SZABÓ JÓZSEF-JÓZSEFNÉ: ÚJISKOLA U. 13., 28HRSZ INGATLAN VÉTELÁR - ISKOLA (EGYMI SZÓFOGADÓ) LÉTESÍTÉS</t>
  </si>
  <si>
    <t>VERESEGYHÁZ 041HRSZ 2413NM,042HRSZ 2586NM INGATLAN VÉTELÁR - KÖZTÉR LÉTESÍTÉS</t>
  </si>
  <si>
    <t>HAJDI IMRE: VERESEGYHÁZ 784/5HRSZ 1403NM,784/11HRSZ 2826NM ING.VÉTELÁR - REFORMÁTUS TEMETŐ PARKOLÓ LÉTESÍTÉS</t>
  </si>
  <si>
    <t>LESZÁK PÉTER - LESZÁK SÁNDORNÉ: VERESEGYHÁZ MOGYORÓDI U. 6. 1574HRSZ 615NM INGATLAN VÉTELÁR - REFORMÁTUS ISKOLA PARKOLÓ LÉTESÍTÉS</t>
  </si>
  <si>
    <t>CZELLER BOLDIZSÁRNÉ: 784/12HRSZ INGATLAN VÁSÁRLÁS REFORMÁTUS TEMETŐ PARKOLÓ LÉTESÍTÉS</t>
  </si>
  <si>
    <t>Egyéb vállalkozástól felhalmozási kölcsön visszatérülés        TIGÁZ fejlesztési kölcsön visszatérülés</t>
  </si>
  <si>
    <t>114/2014 (VII.24.) Kt. Határozat szerint</t>
  </si>
  <si>
    <t>Általános működési tartalék</t>
  </si>
  <si>
    <t>Általános felhalmozási tartalék</t>
  </si>
  <si>
    <t xml:space="preserve">29. számú melléklet </t>
  </si>
  <si>
    <t>KISÉRTÉKŰ EGYÉB GÉP, BERENDEZÉS</t>
  </si>
  <si>
    <t>EGYÉB GÉP, BERENDEZÉS</t>
  </si>
  <si>
    <t xml:space="preserve"> ( a hitel kamattal együtt)</t>
  </si>
  <si>
    <t xml:space="preserve">2015.év </t>
  </si>
  <si>
    <t>2016.év</t>
  </si>
  <si>
    <t>2017.év</t>
  </si>
  <si>
    <t>2018.év</t>
  </si>
  <si>
    <t>2019.év</t>
  </si>
  <si>
    <t xml:space="preserve">2019. év után </t>
  </si>
  <si>
    <t>Hitel törlesztés:</t>
  </si>
  <si>
    <t>Fejlesztési hitel 1.390.000 eFt tőkeösszeg</t>
  </si>
  <si>
    <t>Adósságmegújító hitel 1.110.000 eFt tőkeösszeg</t>
  </si>
  <si>
    <t>Ingatlan vásárlás</t>
  </si>
  <si>
    <t xml:space="preserve">5785/152. hrsz 13 lakás  és  5785/141. 13 lakás </t>
  </si>
  <si>
    <t>5785/132 hrsz  30 lakásos épület</t>
  </si>
  <si>
    <t>Átadott pénz  fejlesztésre</t>
  </si>
  <si>
    <t>Veresegyházi Városfejl. Termálfürdő építéséhez</t>
  </si>
  <si>
    <t>BURSA ösztöndíj</t>
  </si>
  <si>
    <t>Beruházások</t>
  </si>
  <si>
    <t>Szentlélek templom építéséhez</t>
  </si>
  <si>
    <t>Hitel felvételéből eredő aktuális tőketartozás: fejlesztési hitel, folyószámla hitel</t>
  </si>
  <si>
    <t>Murvai Károlyné Veresegyház és Vidéke Takarékszöv. (lejárat 2015.09.11.)</t>
  </si>
  <si>
    <t>Matyéka Andrásné Veresegyház és Vidéke Takszöv. (lejárat 2015.09.04.)</t>
  </si>
  <si>
    <t>2015.</t>
  </si>
  <si>
    <t>2016.</t>
  </si>
  <si>
    <t>2017.</t>
  </si>
  <si>
    <t>2018.</t>
  </si>
  <si>
    <t>2019.</t>
  </si>
  <si>
    <t>2020.</t>
  </si>
  <si>
    <t>2021.</t>
  </si>
  <si>
    <t>2022.</t>
  </si>
  <si>
    <t>2023.</t>
  </si>
  <si>
    <t>2024.</t>
  </si>
  <si>
    <t>Városrendezési célokhoz kapcs.ingatlan vásárlások</t>
  </si>
  <si>
    <t>Belterületi  utak építése</t>
  </si>
  <si>
    <t>Szennyvíztisztítás: tározó tó építés</t>
  </si>
  <si>
    <t>Szennyvízcsatorna átépítés , kiváltás</t>
  </si>
  <si>
    <t>Ivóvíz  vezeték kiváltás</t>
  </si>
  <si>
    <t>Közvilágítás építés</t>
  </si>
  <si>
    <t>Csapadékcsatorna építés</t>
  </si>
  <si>
    <t>Közoktatás: iskola bővítés-emeletráépítés</t>
  </si>
  <si>
    <t>Közoktatás: iskola konyha bővítés, tornaterem bővítés</t>
  </si>
  <si>
    <t>Köztemető fenntartás: kerítés építés</t>
  </si>
  <si>
    <t>Ifjúsági és sportfeladatok: sportcsarnok építés</t>
  </si>
  <si>
    <t>EGYMI  iskola építés (381 mil beruh - 111 mil átvett pánz)</t>
  </si>
  <si>
    <t xml:space="preserve">II. Adósságot keletkeztető más ügyletek </t>
  </si>
  <si>
    <t>Adósságmegújító hitel azonos ügyletérték mellett</t>
  </si>
  <si>
    <t>Áthúzódó szállítói számla kifizetése</t>
  </si>
  <si>
    <t>20.2. melléklet</t>
  </si>
  <si>
    <t>2014.évben visszafiz</t>
  </si>
  <si>
    <t>MÉRLEG</t>
  </si>
  <si>
    <t>MISSZIÓ eü Közp</t>
  </si>
  <si>
    <t>értékvesztés</t>
  </si>
  <si>
    <t>2014.nyitó állomány</t>
  </si>
  <si>
    <t>IDEIGLENESEN ÁTADOTT</t>
  </si>
  <si>
    <t xml:space="preserve"> 2014.évben visszafizetett összeg</t>
  </si>
  <si>
    <t>8086/2014</t>
  </si>
  <si>
    <t>8085/2014</t>
  </si>
  <si>
    <t>500 MIL</t>
  </si>
  <si>
    <t>214.07.29</t>
  </si>
  <si>
    <t>150mil</t>
  </si>
  <si>
    <t>110 MIL</t>
  </si>
  <si>
    <t>K&amp;H</t>
  </si>
  <si>
    <t>folyószámla hitel egyenlege éven túli hitelként könyvelve</t>
  </si>
  <si>
    <t>Folyószámla keretösszeg</t>
  </si>
  <si>
    <t>Adott Kölcsönök</t>
  </si>
  <si>
    <t>2015. nyitó állomány</t>
  </si>
  <si>
    <t>Hitelek állománya</t>
  </si>
</sst>
</file>

<file path=xl/styles.xml><?xml version="1.0" encoding="utf-8"?>
<styleSheet xmlns="http://schemas.openxmlformats.org/spreadsheetml/2006/main">
  <numFmts count="6">
    <numFmt numFmtId="41" formatCode="_-* #,##0\ _F_t_-;\-* #,##0\ _F_t_-;_-* &quot;-&quot;\ _F_t_-;_-@_-"/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5" formatCode="_-* #,##0\ _F_t_-;\-* #,##0\ _F_t_-;_-* &quot;-&quot;??\ _F_t_-;_-@_-"/>
    <numFmt numFmtId="166" formatCode="[$€-2]\ #,##0.00"/>
    <numFmt numFmtId="167" formatCode="#,##0_ ;[Red]\-#,##0\ "/>
  </numFmts>
  <fonts count="68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i/>
      <sz val="8"/>
      <name val="Arial CE"/>
      <charset val="238"/>
    </font>
    <font>
      <b/>
      <i/>
      <sz val="8"/>
      <name val="Arial CE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1"/>
      <color indexed="8"/>
      <name val="Calibri"/>
      <family val="2"/>
      <charset val="238"/>
    </font>
    <font>
      <sz val="7"/>
      <name val="Arial"/>
      <family val="2"/>
      <charset val="238"/>
    </font>
    <font>
      <sz val="8"/>
      <color indexed="8"/>
      <name val="Calibri"/>
      <family val="2"/>
      <charset val="238"/>
    </font>
    <font>
      <b/>
      <sz val="7"/>
      <name val="Arial"/>
      <family val="2"/>
      <charset val="238"/>
    </font>
    <font>
      <sz val="6"/>
      <name val="Arial"/>
      <family val="2"/>
      <charset val="238"/>
    </font>
    <font>
      <sz val="9"/>
      <color indexed="8"/>
      <name val="Calibri"/>
      <family val="2"/>
      <charset val="238"/>
    </font>
    <font>
      <i/>
      <sz val="7"/>
      <name val="Arial"/>
      <family val="2"/>
      <charset val="238"/>
    </font>
    <font>
      <i/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Arial CE"/>
      <charset val="238"/>
    </font>
    <font>
      <sz val="8"/>
      <color rgb="FFFF0000"/>
      <name val="Arial CE"/>
      <charset val="238"/>
    </font>
    <font>
      <sz val="12"/>
      <name val="Arial CE"/>
      <charset val="238"/>
    </font>
    <font>
      <b/>
      <sz val="12"/>
      <name val="Calibri"/>
      <family val="2"/>
      <charset val="238"/>
    </font>
    <font>
      <sz val="9"/>
      <name val="Calibri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sz val="8"/>
      <name val="Calibri"/>
      <family val="2"/>
      <charset val="238"/>
      <scheme val="minor"/>
    </font>
    <font>
      <b/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sz val="11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</borders>
  <cellStyleXfs count="57">
    <xf numFmtId="0" fontId="0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37" fillId="0" borderId="0"/>
    <xf numFmtId="0" fontId="38" fillId="0" borderId="0"/>
    <xf numFmtId="0" fontId="37" fillId="0" borderId="0"/>
    <xf numFmtId="0" fontId="1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41" fontId="1" fillId="0" borderId="0" applyFont="0" applyFill="0" applyBorder="0" applyAlignment="0" applyProtection="0"/>
  </cellStyleXfs>
  <cellXfs count="873">
    <xf numFmtId="0" fontId="0" fillId="0" borderId="0" xfId="0"/>
    <xf numFmtId="0" fontId="6" fillId="0" borderId="0" xfId="0" applyFont="1"/>
    <xf numFmtId="0" fontId="0" fillId="0" borderId="0" xfId="0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center"/>
    </xf>
    <xf numFmtId="0" fontId="0" fillId="0" borderId="0" xfId="0" applyAlignment="1"/>
    <xf numFmtId="0" fontId="0" fillId="0" borderId="0" xfId="0" applyFill="1" applyBorder="1" applyAlignment="1">
      <alignment vertical="top" wrapText="1"/>
    </xf>
    <xf numFmtId="0" fontId="9" fillId="0" borderId="0" xfId="0" applyFont="1"/>
    <xf numFmtId="0" fontId="6" fillId="0" borderId="1" xfId="0" applyFont="1" applyBorder="1"/>
    <xf numFmtId="0" fontId="10" fillId="0" borderId="1" xfId="0" applyFont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13" fillId="0" borderId="0" xfId="0" applyFont="1"/>
    <xf numFmtId="0" fontId="13" fillId="0" borderId="1" xfId="0" applyFont="1" applyBorder="1"/>
    <xf numFmtId="0" fontId="13" fillId="0" borderId="1" xfId="0" applyFont="1" applyBorder="1" applyAlignment="1">
      <alignment horizontal="center"/>
    </xf>
    <xf numFmtId="0" fontId="12" fillId="0" borderId="1" xfId="0" applyFont="1" applyBorder="1"/>
    <xf numFmtId="0" fontId="12" fillId="0" borderId="1" xfId="0" applyFont="1" applyBorder="1" applyAlignment="1">
      <alignment horizontal="right"/>
    </xf>
    <xf numFmtId="0" fontId="12" fillId="0" borderId="1" xfId="40" applyFont="1" applyBorder="1" applyAlignment="1">
      <alignment horizontal="center" vertical="center"/>
    </xf>
    <xf numFmtId="0" fontId="17" fillId="0" borderId="1" xfId="40" applyFont="1" applyBorder="1" applyAlignment="1">
      <alignment vertical="center" wrapText="1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1" xfId="0" applyFont="1" applyBorder="1" applyAlignment="1">
      <alignment vertical="center" wrapText="1"/>
    </xf>
    <xf numFmtId="0" fontId="19" fillId="0" borderId="1" xfId="0" applyFont="1" applyBorder="1"/>
    <xf numFmtId="0" fontId="20" fillId="0" borderId="0" xfId="0" applyFont="1" applyAlignment="1">
      <alignment horizontal="right"/>
    </xf>
    <xf numFmtId="0" fontId="10" fillId="0" borderId="0" xfId="0" applyFont="1" applyAlignment="1">
      <alignment vertical="center" wrapText="1"/>
    </xf>
    <xf numFmtId="3" fontId="10" fillId="0" borderId="1" xfId="0" applyNumberFormat="1" applyFont="1" applyBorder="1"/>
    <xf numFmtId="0" fontId="19" fillId="0" borderId="1" xfId="0" applyFont="1" applyBorder="1" applyAlignment="1">
      <alignment vertical="center" wrapText="1"/>
    </xf>
    <xf numFmtId="3" fontId="19" fillId="0" borderId="1" xfId="0" applyNumberFormat="1" applyFont="1" applyBorder="1"/>
    <xf numFmtId="0" fontId="13" fillId="0" borderId="1" xfId="0" applyFont="1" applyBorder="1" applyAlignment="1"/>
    <xf numFmtId="0" fontId="15" fillId="0" borderId="0" xfId="40" applyAlignment="1"/>
    <xf numFmtId="0" fontId="21" fillId="0" borderId="1" xfId="40" applyFont="1" applyBorder="1" applyAlignment="1">
      <alignment horizontal="center" vertical="center" wrapText="1"/>
    </xf>
    <xf numFmtId="0" fontId="21" fillId="0" borderId="1" xfId="40" applyFont="1" applyBorder="1" applyAlignment="1">
      <alignment horizontal="center" vertical="center"/>
    </xf>
    <xf numFmtId="0" fontId="18" fillId="0" borderId="0" xfId="0" applyFont="1" applyAlignment="1">
      <alignment horizontal="right"/>
    </xf>
    <xf numFmtId="0" fontId="20" fillId="0" borderId="0" xfId="0" applyFont="1" applyAlignment="1"/>
    <xf numFmtId="0" fontId="22" fillId="0" borderId="2" xfId="0" applyFont="1" applyBorder="1" applyAlignment="1">
      <alignment horizontal="left"/>
    </xf>
    <xf numFmtId="0" fontId="0" fillId="2" borderId="1" xfId="0" applyFill="1" applyBorder="1"/>
    <xf numFmtId="0" fontId="0" fillId="0" borderId="2" xfId="0" applyBorder="1" applyAlignment="1">
      <alignment horizontal="left"/>
    </xf>
    <xf numFmtId="0" fontId="23" fillId="0" borderId="4" xfId="0" applyFont="1" applyBorder="1" applyAlignment="1">
      <alignment horizontal="center" vertical="center"/>
    </xf>
    <xf numFmtId="0" fontId="18" fillId="0" borderId="0" xfId="0" applyFont="1" applyBorder="1" applyAlignment="1">
      <alignment horizontal="right"/>
    </xf>
    <xf numFmtId="0" fontId="18" fillId="0" borderId="1" xfId="0" applyFont="1" applyBorder="1" applyAlignment="1">
      <alignment horizontal="right"/>
    </xf>
    <xf numFmtId="0" fontId="22" fillId="0" borderId="1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10" fillId="0" borderId="0" xfId="0" applyFont="1" applyBorder="1"/>
    <xf numFmtId="16" fontId="10" fillId="0" borderId="0" xfId="0" applyNumberFormat="1" applyFont="1" applyBorder="1" applyAlignment="1">
      <alignment horizontal="right"/>
    </xf>
    <xf numFmtId="0" fontId="22" fillId="0" borderId="0" xfId="0" applyFont="1" applyBorder="1" applyAlignment="1">
      <alignment horizontal="left"/>
    </xf>
    <xf numFmtId="0" fontId="24" fillId="0" borderId="1" xfId="0" applyFont="1" applyBorder="1"/>
    <xf numFmtId="0" fontId="24" fillId="0" borderId="1" xfId="0" applyFont="1" applyBorder="1" applyAlignment="1">
      <alignment vertical="center" wrapText="1"/>
    </xf>
    <xf numFmtId="0" fontId="10" fillId="0" borderId="1" xfId="0" applyFont="1" applyBorder="1" applyAlignment="1"/>
    <xf numFmtId="0" fontId="19" fillId="0" borderId="1" xfId="0" applyFont="1" applyBorder="1" applyAlignment="1">
      <alignment horizontal="center" vertical="center"/>
    </xf>
    <xf numFmtId="0" fontId="19" fillId="0" borderId="0" xfId="0" applyFont="1" applyBorder="1"/>
    <xf numFmtId="0" fontId="10" fillId="0" borderId="0" xfId="0" applyFont="1" applyBorder="1" applyAlignment="1">
      <alignment horizontal="right"/>
    </xf>
    <xf numFmtId="0" fontId="0" fillId="0" borderId="0" xfId="0" applyBorder="1"/>
    <xf numFmtId="0" fontId="10" fillId="0" borderId="0" xfId="0" applyFont="1" applyAlignment="1">
      <alignment horizontal="centerContinuous"/>
    </xf>
    <xf numFmtId="0" fontId="19" fillId="0" borderId="0" xfId="0" applyFont="1"/>
    <xf numFmtId="0" fontId="19" fillId="2" borderId="1" xfId="0" applyFont="1" applyFill="1" applyBorder="1"/>
    <xf numFmtId="0" fontId="22" fillId="2" borderId="1" xfId="0" applyFont="1" applyFill="1" applyBorder="1"/>
    <xf numFmtId="0" fontId="18" fillId="0" borderId="0" xfId="0" applyFont="1"/>
    <xf numFmtId="0" fontId="18" fillId="0" borderId="1" xfId="0" applyFont="1" applyBorder="1"/>
    <xf numFmtId="0" fontId="22" fillId="0" borderId="1" xfId="0" applyFont="1" applyBorder="1" applyAlignment="1">
      <alignment horizontal="center" vertical="center"/>
    </xf>
    <xf numFmtId="0" fontId="22" fillId="0" borderId="0" xfId="0" applyFont="1"/>
    <xf numFmtId="0" fontId="22" fillId="0" borderId="0" xfId="0" applyFont="1" applyAlignment="1">
      <alignment horizontal="centerContinuous"/>
    </xf>
    <xf numFmtId="0" fontId="7" fillId="0" borderId="0" xfId="0" applyFont="1"/>
    <xf numFmtId="0" fontId="0" fillId="0" borderId="6" xfId="0" applyBorder="1"/>
    <xf numFmtId="0" fontId="0" fillId="0" borderId="7" xfId="0" applyBorder="1"/>
    <xf numFmtId="0" fontId="26" fillId="0" borderId="4" xfId="0" applyFont="1" applyBorder="1"/>
    <xf numFmtId="0" fontId="0" fillId="0" borderId="4" xfId="0" applyBorder="1"/>
    <xf numFmtId="0" fontId="0" fillId="0" borderId="5" xfId="0" applyBorder="1"/>
    <xf numFmtId="0" fontId="0" fillId="0" borderId="8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27" fillId="0" borderId="0" xfId="0" applyFont="1"/>
    <xf numFmtId="0" fontId="28" fillId="0" borderId="0" xfId="0" applyFont="1"/>
    <xf numFmtId="0" fontId="11" fillId="0" borderId="0" xfId="0" applyFont="1"/>
    <xf numFmtId="0" fontId="18" fillId="0" borderId="0" xfId="0" applyFont="1" applyAlignment="1"/>
    <xf numFmtId="3" fontId="10" fillId="0" borderId="1" xfId="0" applyNumberFormat="1" applyFont="1" applyBorder="1" applyAlignment="1">
      <alignment vertical="center"/>
    </xf>
    <xf numFmtId="3" fontId="10" fillId="0" borderId="1" xfId="0" applyNumberFormat="1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left" vertical="center"/>
    </xf>
    <xf numFmtId="3" fontId="19" fillId="0" borderId="5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vertical="center"/>
    </xf>
    <xf numFmtId="3" fontId="10" fillId="0" borderId="5" xfId="0" applyNumberFormat="1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left" vertical="center"/>
    </xf>
    <xf numFmtId="3" fontId="19" fillId="0" borderId="1" xfId="0" applyNumberFormat="1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8" fillId="0" borderId="0" xfId="0" applyFont="1"/>
    <xf numFmtId="3" fontId="10" fillId="0" borderId="3" xfId="0" applyNumberFormat="1" applyFont="1" applyBorder="1" applyAlignment="1">
      <alignment horizontal="right" vertical="center"/>
    </xf>
    <xf numFmtId="3" fontId="19" fillId="0" borderId="3" xfId="0" applyNumberFormat="1" applyFont="1" applyBorder="1" applyAlignment="1">
      <alignment horizontal="right" vertical="center"/>
    </xf>
    <xf numFmtId="0" fontId="10" fillId="0" borderId="4" xfId="0" applyFont="1" applyBorder="1" applyAlignment="1">
      <alignment horizontal="left" vertical="center"/>
    </xf>
    <xf numFmtId="3" fontId="0" fillId="0" borderId="0" xfId="0" applyNumberFormat="1" applyBorder="1" applyAlignment="1">
      <alignment horizontal="right"/>
    </xf>
    <xf numFmtId="3" fontId="18" fillId="0" borderId="1" xfId="0" applyNumberFormat="1" applyFont="1" applyBorder="1" applyAlignment="1">
      <alignment horizontal="right"/>
    </xf>
    <xf numFmtId="0" fontId="18" fillId="0" borderId="1" xfId="0" applyFont="1" applyBorder="1" applyAlignment="1">
      <alignment horizontal="left" wrapText="1"/>
    </xf>
    <xf numFmtId="3" fontId="19" fillId="0" borderId="1" xfId="0" applyNumberFormat="1" applyFont="1" applyBorder="1" applyAlignment="1">
      <alignment horizontal="right"/>
    </xf>
    <xf numFmtId="0" fontId="10" fillId="0" borderId="2" xfId="0" applyFont="1" applyBorder="1" applyAlignment="1">
      <alignment horizontal="left" wrapText="1"/>
    </xf>
    <xf numFmtId="3" fontId="10" fillId="0" borderId="1" xfId="0" applyNumberFormat="1" applyFont="1" applyBorder="1" applyAlignment="1">
      <alignment horizontal="right"/>
    </xf>
    <xf numFmtId="3" fontId="19" fillId="0" borderId="0" xfId="0" applyNumberFormat="1" applyFont="1" applyBorder="1"/>
    <xf numFmtId="14" fontId="22" fillId="0" borderId="1" xfId="0" applyNumberFormat="1" applyFont="1" applyBorder="1" applyAlignment="1">
      <alignment horizontal="center" wrapText="1"/>
    </xf>
    <xf numFmtId="0" fontId="0" fillId="0" borderId="0" xfId="0" applyFill="1"/>
    <xf numFmtId="3" fontId="13" fillId="0" borderId="1" xfId="0" applyNumberFormat="1" applyFont="1" applyBorder="1"/>
    <xf numFmtId="3" fontId="12" fillId="0" borderId="1" xfId="0" applyNumberFormat="1" applyFont="1" applyBorder="1"/>
    <xf numFmtId="3" fontId="0" fillId="0" borderId="1" xfId="0" applyNumberFormat="1" applyBorder="1"/>
    <xf numFmtId="3" fontId="6" fillId="0" borderId="1" xfId="0" applyNumberFormat="1" applyFont="1" applyBorder="1"/>
    <xf numFmtId="0" fontId="10" fillId="0" borderId="7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0" fillId="0" borderId="1" xfId="0" applyFill="1" applyBorder="1"/>
    <xf numFmtId="0" fontId="10" fillId="0" borderId="1" xfId="0" applyFont="1" applyBorder="1" applyAlignment="1">
      <alignment wrapText="1"/>
    </xf>
    <xf numFmtId="3" fontId="0" fillId="0" borderId="0" xfId="0" applyNumberFormat="1"/>
    <xf numFmtId="3" fontId="10" fillId="0" borderId="1" xfId="0" applyNumberFormat="1" applyFont="1" applyBorder="1" applyAlignment="1"/>
    <xf numFmtId="165" fontId="10" fillId="0" borderId="1" xfId="1" applyNumberFormat="1" applyFont="1" applyBorder="1" applyAlignment="1">
      <alignment horizontal="right" vertical="center"/>
    </xf>
    <xf numFmtId="165" fontId="10" fillId="0" borderId="5" xfId="1" applyNumberFormat="1" applyFont="1" applyBorder="1" applyAlignment="1">
      <alignment horizontal="right" vertical="center"/>
    </xf>
    <xf numFmtId="165" fontId="19" fillId="0" borderId="5" xfId="1" applyNumberFormat="1" applyFont="1" applyBorder="1" applyAlignment="1">
      <alignment horizontal="right" vertical="center"/>
    </xf>
    <xf numFmtId="3" fontId="19" fillId="0" borderId="5" xfId="0" applyNumberFormat="1" applyFont="1" applyBorder="1" applyAlignment="1">
      <alignment horizontal="right" vertical="center" wrapText="1"/>
    </xf>
    <xf numFmtId="3" fontId="19" fillId="0" borderId="14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right" vertical="center"/>
    </xf>
    <xf numFmtId="3" fontId="19" fillId="0" borderId="1" xfId="0" applyNumberFormat="1" applyFont="1" applyBorder="1" applyAlignment="1">
      <alignment horizontal="right" vertical="center"/>
    </xf>
    <xf numFmtId="3" fontId="19" fillId="0" borderId="5" xfId="0" applyNumberFormat="1" applyFont="1" applyBorder="1" applyAlignment="1">
      <alignment horizontal="right" vertical="center"/>
    </xf>
    <xf numFmtId="3" fontId="19" fillId="0" borderId="1" xfId="0" applyNumberFormat="1" applyFont="1" applyBorder="1" applyAlignment="1">
      <alignment horizontal="right" vertical="center" wrapText="1"/>
    </xf>
    <xf numFmtId="3" fontId="19" fillId="2" borderId="1" xfId="0" applyNumberFormat="1" applyFont="1" applyFill="1" applyBorder="1" applyAlignment="1">
      <alignment horizontal="right" vertical="center"/>
    </xf>
    <xf numFmtId="3" fontId="19" fillId="0" borderId="1" xfId="0" applyNumberFormat="1" applyFont="1" applyBorder="1" applyAlignment="1">
      <alignment vertical="center"/>
    </xf>
    <xf numFmtId="0" fontId="37" fillId="0" borderId="0" xfId="7"/>
    <xf numFmtId="0" fontId="29" fillId="0" borderId="0" xfId="7" applyFont="1"/>
    <xf numFmtId="0" fontId="31" fillId="0" borderId="0" xfId="7" applyFont="1"/>
    <xf numFmtId="0" fontId="10" fillId="0" borderId="0" xfId="7" applyFont="1" applyFill="1" applyBorder="1" applyAlignment="1">
      <alignment vertical="center"/>
    </xf>
    <xf numFmtId="3" fontId="34" fillId="0" borderId="0" xfId="7" applyNumberFormat="1" applyFont="1"/>
    <xf numFmtId="3" fontId="20" fillId="0" borderId="0" xfId="7" applyNumberFormat="1" applyFont="1" applyBorder="1" applyAlignment="1">
      <alignment vertical="center"/>
    </xf>
    <xf numFmtId="3" fontId="20" fillId="0" borderId="0" xfId="7" applyNumberFormat="1" applyFont="1" applyBorder="1" applyAlignment="1">
      <alignment horizontal="center" vertical="center"/>
    </xf>
    <xf numFmtId="3" fontId="31" fillId="0" borderId="0" xfId="7" applyNumberFormat="1" applyFont="1"/>
    <xf numFmtId="10" fontId="37" fillId="0" borderId="0" xfId="7" applyNumberFormat="1"/>
    <xf numFmtId="0" fontId="10" fillId="0" borderId="2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0" fillId="0" borderId="5" xfId="0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left" vertical="center"/>
    </xf>
    <xf numFmtId="0" fontId="0" fillId="0" borderId="8" xfId="0" applyBorder="1" applyAlignment="1">
      <alignment horizontal="center"/>
    </xf>
    <xf numFmtId="0" fontId="10" fillId="0" borderId="5" xfId="0" applyFont="1" applyBorder="1"/>
    <xf numFmtId="0" fontId="10" fillId="0" borderId="5" xfId="0" applyFont="1" applyBorder="1" applyAlignment="1"/>
    <xf numFmtId="3" fontId="10" fillId="0" borderId="5" xfId="0" applyNumberFormat="1" applyFont="1" applyBorder="1" applyAlignment="1">
      <alignment horizontal="right" vertical="center" wrapText="1"/>
    </xf>
    <xf numFmtId="0" fontId="0" fillId="0" borderId="3" xfId="0" applyBorder="1" applyAlignment="1">
      <alignment horizontal="center"/>
    </xf>
    <xf numFmtId="0" fontId="0" fillId="2" borderId="3" xfId="0" applyFill="1" applyBorder="1"/>
    <xf numFmtId="3" fontId="10" fillId="0" borderId="1" xfId="0" applyNumberFormat="1" applyFont="1" applyFill="1" applyBorder="1"/>
    <xf numFmtId="0" fontId="37" fillId="0" borderId="0" xfId="8" applyFill="1" applyAlignment="1">
      <alignment vertical="center"/>
    </xf>
    <xf numFmtId="0" fontId="29" fillId="0" borderId="0" xfId="8" applyFont="1" applyFill="1" applyAlignment="1">
      <alignment vertical="center"/>
    </xf>
    <xf numFmtId="14" fontId="31" fillId="0" borderId="0" xfId="8" applyNumberFormat="1" applyFont="1" applyFill="1" applyBorder="1" applyAlignment="1">
      <alignment vertical="center"/>
    </xf>
    <xf numFmtId="0" fontId="37" fillId="0" borderId="0" xfId="8" applyFill="1" applyAlignment="1">
      <alignment horizontal="left" vertical="center"/>
    </xf>
    <xf numFmtId="0" fontId="31" fillId="0" borderId="0" xfId="8" applyFont="1" applyFill="1" applyAlignment="1">
      <alignment vertical="center"/>
    </xf>
    <xf numFmtId="3" fontId="31" fillId="0" borderId="0" xfId="8" applyNumberFormat="1" applyFont="1" applyFill="1" applyAlignment="1">
      <alignment vertical="center"/>
    </xf>
    <xf numFmtId="3" fontId="37" fillId="0" borderId="0" xfId="8" applyNumberFormat="1" applyFill="1" applyAlignment="1">
      <alignment vertical="center"/>
    </xf>
    <xf numFmtId="0" fontId="4" fillId="0" borderId="0" xfId="8" applyFont="1" applyFill="1" applyAlignment="1">
      <alignment vertical="center"/>
    </xf>
    <xf numFmtId="0" fontId="1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0" fillId="0" borderId="1" xfId="0" applyFont="1" applyBorder="1"/>
    <xf numFmtId="0" fontId="19" fillId="0" borderId="1" xfId="0" applyFont="1" applyBorder="1" applyAlignment="1">
      <alignment horizontal="center"/>
    </xf>
    <xf numFmtId="0" fontId="0" fillId="0" borderId="0" xfId="0" applyAlignment="1"/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2" xfId="48" applyFont="1" applyBorder="1" applyAlignment="1">
      <alignment horizontal="center" vertical="center" wrapText="1"/>
    </xf>
    <xf numFmtId="0" fontId="0" fillId="0" borderId="1" xfId="48" applyFont="1" applyBorder="1"/>
    <xf numFmtId="0" fontId="10" fillId="0" borderId="0" xfId="48" applyFont="1"/>
    <xf numFmtId="0" fontId="10" fillId="0" borderId="28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41" fillId="0" borderId="0" xfId="50" applyFont="1" applyFill="1"/>
    <xf numFmtId="3" fontId="41" fillId="0" borderId="1" xfId="50" applyNumberFormat="1" applyFont="1" applyFill="1" applyBorder="1" applyAlignment="1">
      <alignment horizontal="right" vertical="center"/>
    </xf>
    <xf numFmtId="3" fontId="41" fillId="0" borderId="0" xfId="50" applyNumberFormat="1" applyFont="1" applyFill="1"/>
    <xf numFmtId="0" fontId="41" fillId="0" borderId="1" xfId="48" applyFont="1" applyFill="1" applyBorder="1" applyAlignment="1">
      <alignment vertical="center" wrapText="1"/>
    </xf>
    <xf numFmtId="0" fontId="41" fillId="0" borderId="1" xfId="51" applyFont="1" applyFill="1" applyBorder="1" applyAlignment="1">
      <alignment vertical="center" wrapText="1"/>
    </xf>
    <xf numFmtId="3" fontId="39" fillId="0" borderId="1" xfId="50" applyNumberFormat="1" applyFont="1" applyFill="1" applyBorder="1" applyAlignment="1">
      <alignment horizontal="right" vertical="center"/>
    </xf>
    <xf numFmtId="3" fontId="41" fillId="0" borderId="1" xfId="50" applyNumberFormat="1" applyFont="1" applyFill="1" applyBorder="1" applyAlignment="1">
      <alignment vertical="center"/>
    </xf>
    <xf numFmtId="0" fontId="41" fillId="0" borderId="1" xfId="50" applyFont="1" applyFill="1" applyBorder="1" applyAlignment="1">
      <alignment vertical="center"/>
    </xf>
    <xf numFmtId="0" fontId="41" fillId="0" borderId="0" xfId="50" applyFont="1" applyFill="1" applyAlignment="1">
      <alignment vertical="center"/>
    </xf>
    <xf numFmtId="0" fontId="42" fillId="0" borderId="1" xfId="50" applyFont="1" applyFill="1" applyBorder="1" applyAlignment="1">
      <alignment vertical="center" wrapText="1"/>
    </xf>
    <xf numFmtId="0" fontId="39" fillId="0" borderId="0" xfId="50" applyFont="1" applyFill="1"/>
    <xf numFmtId="0" fontId="41" fillId="0" borderId="1" xfId="50" applyFont="1" applyFill="1" applyBorder="1" applyAlignment="1">
      <alignment vertical="center" wrapText="1"/>
    </xf>
    <xf numFmtId="0" fontId="41" fillId="0" borderId="1" xfId="50" applyFont="1" applyFill="1" applyBorder="1" applyAlignment="1">
      <alignment horizontal="center" vertical="center" wrapText="1"/>
    </xf>
    <xf numFmtId="0" fontId="41" fillId="0" borderId="1" xfId="50" applyFont="1" applyFill="1" applyBorder="1" applyAlignment="1">
      <alignment horizontal="right" vertical="center" wrapText="1"/>
    </xf>
    <xf numFmtId="3" fontId="41" fillId="0" borderId="1" xfId="50" applyNumberFormat="1" applyFont="1" applyFill="1" applyBorder="1" applyAlignment="1">
      <alignment vertical="center" wrapText="1"/>
    </xf>
    <xf numFmtId="49" fontId="43" fillId="0" borderId="1" xfId="48" applyNumberFormat="1" applyFont="1" applyFill="1" applyBorder="1" applyAlignment="1">
      <alignment vertical="center"/>
    </xf>
    <xf numFmtId="0" fontId="39" fillId="0" borderId="12" xfId="50" applyFont="1" applyFill="1" applyBorder="1" applyAlignment="1">
      <alignment horizontal="right" vertical="center" wrapText="1"/>
    </xf>
    <xf numFmtId="49" fontId="41" fillId="0" borderId="1" xfId="50" applyNumberFormat="1" applyFont="1" applyFill="1" applyBorder="1" applyAlignment="1">
      <alignment horizontal="center" vertical="center"/>
    </xf>
    <xf numFmtId="3" fontId="41" fillId="0" borderId="0" xfId="50" applyNumberFormat="1" applyFont="1" applyFill="1" applyAlignment="1">
      <alignment horizontal="center" vertical="center"/>
    </xf>
    <xf numFmtId="49" fontId="41" fillId="0" borderId="0" xfId="50" applyNumberFormat="1" applyFont="1" applyFill="1"/>
    <xf numFmtId="0" fontId="41" fillId="0" borderId="0" xfId="50" applyFont="1" applyFill="1" applyAlignment="1">
      <alignment horizontal="center" vertical="center"/>
    </xf>
    <xf numFmtId="0" fontId="18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9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0" fontId="41" fillId="0" borderId="0" xfId="52" applyFont="1" applyFill="1"/>
    <xf numFmtId="0" fontId="43" fillId="0" borderId="1" xfId="53" applyFont="1" applyFill="1" applyBorder="1" applyAlignment="1">
      <alignment vertical="center" wrapText="1"/>
    </xf>
    <xf numFmtId="49" fontId="44" fillId="0" borderId="0" xfId="52" applyNumberFormat="1" applyFont="1" applyFill="1"/>
    <xf numFmtId="0" fontId="39" fillId="0" borderId="0" xfId="52" applyFont="1" applyFill="1" applyAlignment="1">
      <alignment horizontal="center" vertical="center"/>
    </xf>
    <xf numFmtId="3" fontId="10" fillId="0" borderId="1" xfId="0" applyNumberFormat="1" applyFont="1" applyBorder="1" applyAlignment="1">
      <alignment vertical="center" wrapText="1"/>
    </xf>
    <xf numFmtId="0" fontId="45" fillId="0" borderId="1" xfId="0" applyFont="1" applyBorder="1" applyAlignment="1">
      <alignment vertical="center"/>
    </xf>
    <xf numFmtId="3" fontId="46" fillId="0" borderId="1" xfId="0" applyNumberFormat="1" applyFont="1" applyBorder="1" applyAlignment="1">
      <alignment vertical="center" wrapText="1"/>
    </xf>
    <xf numFmtId="0" fontId="46" fillId="0" borderId="1" xfId="0" applyFont="1" applyBorder="1" applyAlignment="1">
      <alignment vertical="center"/>
    </xf>
    <xf numFmtId="0" fontId="19" fillId="2" borderId="1" xfId="0" applyFont="1" applyFill="1" applyBorder="1" applyAlignment="1">
      <alignment horizontal="left" vertical="center"/>
    </xf>
    <xf numFmtId="3" fontId="19" fillId="2" borderId="1" xfId="0" applyNumberFormat="1" applyFont="1" applyFill="1" applyBorder="1" applyAlignment="1">
      <alignment vertical="center"/>
    </xf>
    <xf numFmtId="0" fontId="40" fillId="0" borderId="1" xfId="33" applyFont="1" applyFill="1" applyBorder="1" applyAlignment="1">
      <alignment horizontal="center" vertical="center" wrapText="1"/>
    </xf>
    <xf numFmtId="3" fontId="41" fillId="0" borderId="1" xfId="32" applyNumberFormat="1" applyFont="1" applyFill="1" applyBorder="1" applyAlignment="1">
      <alignment horizontal="right" vertical="center"/>
    </xf>
    <xf numFmtId="0" fontId="10" fillId="0" borderId="12" xfId="0" applyFont="1" applyBorder="1" applyAlignment="1">
      <alignment vertical="center" wrapText="1"/>
    </xf>
    <xf numFmtId="3" fontId="41" fillId="0" borderId="28" xfId="32" applyNumberFormat="1" applyFont="1" applyFill="1" applyBorder="1" applyAlignment="1">
      <alignment horizontal="right" vertical="center"/>
    </xf>
    <xf numFmtId="3" fontId="41" fillId="0" borderId="3" xfId="32" applyNumberFormat="1" applyFont="1" applyFill="1" applyBorder="1" applyAlignment="1">
      <alignment horizontal="right" vertical="center"/>
    </xf>
    <xf numFmtId="0" fontId="10" fillId="0" borderId="28" xfId="0" applyFont="1" applyBorder="1" applyAlignment="1">
      <alignment vertical="center"/>
    </xf>
    <xf numFmtId="0" fontId="10" fillId="0" borderId="3" xfId="0" applyFont="1" applyBorder="1" applyAlignment="1">
      <alignment wrapText="1"/>
    </xf>
    <xf numFmtId="0" fontId="10" fillId="0" borderId="28" xfId="0" applyFont="1" applyBorder="1" applyAlignment="1">
      <alignment wrapText="1"/>
    </xf>
    <xf numFmtId="0" fontId="10" fillId="0" borderId="15" xfId="0" applyFont="1" applyBorder="1" applyAlignment="1">
      <alignment vertical="center" wrapText="1"/>
    </xf>
    <xf numFmtId="0" fontId="41" fillId="0" borderId="1" xfId="32" applyFont="1" applyFill="1" applyBorder="1" applyAlignment="1">
      <alignment horizontal="right" vertical="center" wrapText="1"/>
    </xf>
    <xf numFmtId="0" fontId="41" fillId="0" borderId="28" xfId="32" applyFont="1" applyFill="1" applyBorder="1" applyAlignment="1">
      <alignment horizontal="right" vertical="center" wrapText="1"/>
    </xf>
    <xf numFmtId="3" fontId="41" fillId="0" borderId="29" xfId="32" applyNumberFormat="1" applyFont="1" applyFill="1" applyBorder="1" applyAlignment="1">
      <alignment horizontal="right" vertical="center"/>
    </xf>
    <xf numFmtId="0" fontId="41" fillId="0" borderId="29" xfId="32" applyFont="1" applyFill="1" applyBorder="1" applyAlignment="1">
      <alignment horizontal="right" vertical="center" wrapText="1"/>
    </xf>
    <xf numFmtId="0" fontId="41" fillId="0" borderId="3" xfId="32" applyFont="1" applyFill="1" applyBorder="1" applyAlignment="1">
      <alignment horizontal="right" vertical="center" wrapText="1"/>
    </xf>
    <xf numFmtId="0" fontId="42" fillId="0" borderId="3" xfId="32" applyFont="1" applyFill="1" applyBorder="1" applyAlignment="1">
      <alignment vertical="center" wrapText="1"/>
    </xf>
    <xf numFmtId="0" fontId="41" fillId="0" borderId="44" xfId="32" applyFont="1" applyFill="1" applyBorder="1" applyAlignment="1">
      <alignment horizontal="right" vertical="center" wrapText="1"/>
    </xf>
    <xf numFmtId="0" fontId="10" fillId="0" borderId="45" xfId="0" applyFont="1" applyBorder="1" applyAlignment="1">
      <alignment horizontal="center" vertical="center" wrapText="1"/>
    </xf>
    <xf numFmtId="0" fontId="10" fillId="0" borderId="46" xfId="0" applyFont="1" applyBorder="1" applyAlignment="1">
      <alignment vertical="center" wrapText="1"/>
    </xf>
    <xf numFmtId="0" fontId="10" fillId="0" borderId="48" xfId="0" applyFont="1" applyBorder="1" applyAlignment="1">
      <alignment horizontal="center" vertical="center" wrapText="1"/>
    </xf>
    <xf numFmtId="3" fontId="48" fillId="0" borderId="1" xfId="32" applyNumberFormat="1" applyFont="1" applyFill="1" applyBorder="1" applyAlignment="1">
      <alignment horizontal="right" vertical="center"/>
    </xf>
    <xf numFmtId="0" fontId="39" fillId="0" borderId="1" xfId="32" applyFont="1" applyFill="1" applyBorder="1" applyAlignment="1">
      <alignment horizontal="center" vertical="center" wrapText="1"/>
    </xf>
    <xf numFmtId="3" fontId="39" fillId="0" borderId="1" xfId="50" applyNumberFormat="1" applyFont="1" applyFill="1" applyBorder="1" applyAlignment="1">
      <alignment horizontal="right" vertical="center" wrapText="1"/>
    </xf>
    <xf numFmtId="1" fontId="39" fillId="0" borderId="12" xfId="50" applyNumberFormat="1" applyFont="1" applyFill="1" applyBorder="1" applyAlignment="1">
      <alignment horizontal="center" vertical="center" wrapText="1"/>
    </xf>
    <xf numFmtId="3" fontId="39" fillId="0" borderId="12" xfId="50" applyNumberFormat="1" applyFont="1" applyFill="1" applyBorder="1" applyAlignment="1">
      <alignment horizontal="right" vertical="center" wrapText="1"/>
    </xf>
    <xf numFmtId="1" fontId="39" fillId="0" borderId="1" xfId="50" applyNumberFormat="1" applyFont="1" applyFill="1" applyBorder="1" applyAlignment="1">
      <alignment horizontal="center" vertical="center" wrapText="1"/>
    </xf>
    <xf numFmtId="49" fontId="39" fillId="0" borderId="1" xfId="50" applyNumberFormat="1" applyFont="1" applyFill="1" applyBorder="1" applyAlignment="1">
      <alignment horizontal="center" vertical="center" wrapText="1"/>
    </xf>
    <xf numFmtId="0" fontId="39" fillId="0" borderId="1" xfId="50" applyFont="1" applyFill="1" applyBorder="1" applyAlignment="1">
      <alignment horizontal="center" vertical="center" wrapText="1"/>
    </xf>
    <xf numFmtId="49" fontId="39" fillId="0" borderId="12" xfId="50" applyNumberFormat="1" applyFont="1" applyFill="1" applyBorder="1" applyAlignment="1">
      <alignment horizontal="center" vertical="center" wrapText="1"/>
    </xf>
    <xf numFmtId="0" fontId="41" fillId="0" borderId="10" xfId="32" applyFont="1" applyFill="1" applyBorder="1" applyAlignment="1">
      <alignment horizontal="right" vertical="center" wrapText="1"/>
    </xf>
    <xf numFmtId="3" fontId="41" fillId="0" borderId="10" xfId="32" applyNumberFormat="1" applyFont="1" applyFill="1" applyBorder="1" applyAlignment="1">
      <alignment horizontal="right" vertical="center"/>
    </xf>
    <xf numFmtId="0" fontId="39" fillId="0" borderId="0" xfId="50" applyFont="1" applyFill="1" applyBorder="1"/>
    <xf numFmtId="3" fontId="48" fillId="0" borderId="10" xfId="32" applyNumberFormat="1" applyFont="1" applyFill="1" applyBorder="1" applyAlignment="1">
      <alignment horizontal="right" vertical="center"/>
    </xf>
    <xf numFmtId="0" fontId="39" fillId="0" borderId="10" xfId="50" applyFont="1" applyFill="1" applyBorder="1" applyAlignment="1">
      <alignment vertical="center" wrapText="1"/>
    </xf>
    <xf numFmtId="0" fontId="41" fillId="0" borderId="10" xfId="32" applyFont="1" applyFill="1" applyBorder="1" applyAlignment="1">
      <alignment vertical="center" wrapText="1"/>
    </xf>
    <xf numFmtId="0" fontId="49" fillId="0" borderId="10" xfId="32" applyFont="1" applyFill="1" applyBorder="1" applyAlignment="1">
      <alignment vertical="center" wrapText="1"/>
    </xf>
    <xf numFmtId="3" fontId="39" fillId="0" borderId="3" xfId="32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22" fillId="0" borderId="3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0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50" fillId="0" borderId="0" xfId="55" applyFont="1" applyFill="1" applyBorder="1" applyAlignment="1">
      <alignment horizontal="left" vertical="center"/>
    </xf>
    <xf numFmtId="0" fontId="50" fillId="0" borderId="0" xfId="55" applyFont="1" applyFill="1" applyBorder="1" applyAlignment="1">
      <alignment vertical="center"/>
    </xf>
    <xf numFmtId="3" fontId="51" fillId="0" borderId="0" xfId="55" applyNumberFormat="1" applyFont="1" applyFill="1" applyAlignment="1">
      <alignment vertical="center"/>
    </xf>
    <xf numFmtId="0" fontId="51" fillId="0" borderId="0" xfId="55" applyFont="1" applyFill="1" applyAlignment="1">
      <alignment vertical="center"/>
    </xf>
    <xf numFmtId="0" fontId="52" fillId="0" borderId="0" xfId="55" applyFont="1" applyFill="1" applyBorder="1" applyAlignment="1">
      <alignment horizontal="left" vertical="center"/>
    </xf>
    <xf numFmtId="3" fontId="53" fillId="0" borderId="0" xfId="55" applyNumberFormat="1" applyFont="1" applyFill="1" applyAlignment="1">
      <alignment vertical="center"/>
    </xf>
    <xf numFmtId="0" fontId="54" fillId="0" borderId="0" xfId="55" applyFont="1" applyFill="1" applyAlignment="1">
      <alignment vertical="center"/>
    </xf>
    <xf numFmtId="0" fontId="36" fillId="0" borderId="50" xfId="55" applyFont="1" applyFill="1" applyBorder="1" applyAlignment="1">
      <alignment horizontal="right" vertical="center"/>
    </xf>
    <xf numFmtId="0" fontId="55" fillId="0" borderId="51" xfId="55" applyFont="1" applyFill="1" applyBorder="1" applyAlignment="1">
      <alignment horizontal="center" vertical="center"/>
    </xf>
    <xf numFmtId="3" fontId="36" fillId="0" borderId="52" xfId="56" applyNumberFormat="1" applyFont="1" applyFill="1" applyBorder="1" applyAlignment="1">
      <alignment horizontal="center" vertical="center"/>
    </xf>
    <xf numFmtId="3" fontId="36" fillId="0" borderId="51" xfId="56" applyNumberFormat="1" applyFont="1" applyFill="1" applyBorder="1" applyAlignment="1">
      <alignment horizontal="center" vertical="center"/>
    </xf>
    <xf numFmtId="3" fontId="36" fillId="0" borderId="53" xfId="56" applyNumberFormat="1" applyFont="1" applyFill="1" applyBorder="1" applyAlignment="1">
      <alignment horizontal="center" vertical="center"/>
    </xf>
    <xf numFmtId="3" fontId="36" fillId="0" borderId="54" xfId="56" applyNumberFormat="1" applyFont="1" applyFill="1" applyBorder="1" applyAlignment="1">
      <alignment horizontal="center" vertical="center"/>
    </xf>
    <xf numFmtId="0" fontId="53" fillId="0" borderId="0" xfId="55" applyFont="1" applyFill="1" applyAlignment="1">
      <alignment vertical="center"/>
    </xf>
    <xf numFmtId="0" fontId="30" fillId="0" borderId="55" xfId="55" applyFont="1" applyFill="1" applyBorder="1" applyAlignment="1">
      <alignment horizontal="left" vertical="center"/>
    </xf>
    <xf numFmtId="0" fontId="30" fillId="0" borderId="56" xfId="55" applyFont="1" applyFill="1" applyBorder="1" applyAlignment="1">
      <alignment horizontal="left" vertical="center"/>
    </xf>
    <xf numFmtId="167" fontId="30" fillId="0" borderId="57" xfId="56" applyNumberFormat="1" applyFont="1" applyFill="1" applyBorder="1" applyAlignment="1">
      <alignment horizontal="right" vertical="center"/>
    </xf>
    <xf numFmtId="167" fontId="30" fillId="0" borderId="37" xfId="56" applyNumberFormat="1" applyFont="1" applyFill="1" applyBorder="1" applyAlignment="1">
      <alignment horizontal="right" vertical="center"/>
    </xf>
    <xf numFmtId="167" fontId="30" fillId="0" borderId="58" xfId="56" applyNumberFormat="1" applyFont="1" applyFill="1" applyBorder="1" applyAlignment="1">
      <alignment horizontal="right" vertical="center"/>
    </xf>
    <xf numFmtId="0" fontId="32" fillId="0" borderId="55" xfId="55" applyFont="1" applyFill="1" applyBorder="1" applyAlignment="1">
      <alignment horizontal="left" vertical="center"/>
    </xf>
    <xf numFmtId="0" fontId="32" fillId="0" borderId="56" xfId="55" applyFont="1" applyFill="1" applyBorder="1" applyAlignment="1">
      <alignment horizontal="left" vertical="center"/>
    </xf>
    <xf numFmtId="167" fontId="32" fillId="0" borderId="57" xfId="56" applyNumberFormat="1" applyFont="1" applyFill="1" applyBorder="1" applyAlignment="1">
      <alignment horizontal="right" vertical="center"/>
    </xf>
    <xf numFmtId="167" fontId="32" fillId="0" borderId="37" xfId="56" applyNumberFormat="1" applyFont="1" applyFill="1" applyBorder="1" applyAlignment="1">
      <alignment horizontal="right" vertical="center"/>
    </xf>
    <xf numFmtId="167" fontId="32" fillId="0" borderId="56" xfId="56" applyNumberFormat="1" applyFont="1" applyFill="1" applyBorder="1" applyAlignment="1">
      <alignment horizontal="right" vertical="center"/>
    </xf>
    <xf numFmtId="3" fontId="56" fillId="0" borderId="0" xfId="55" applyNumberFormat="1" applyFont="1" applyFill="1" applyAlignment="1">
      <alignment vertical="center"/>
    </xf>
    <xf numFmtId="0" fontId="57" fillId="0" borderId="0" xfId="55" applyFont="1" applyFill="1" applyAlignment="1">
      <alignment vertical="center"/>
    </xf>
    <xf numFmtId="0" fontId="35" fillId="0" borderId="55" xfId="55" applyFont="1" applyFill="1" applyBorder="1" applyAlignment="1">
      <alignment horizontal="left" vertical="center"/>
    </xf>
    <xf numFmtId="0" fontId="35" fillId="0" borderId="56" xfId="55" applyFont="1" applyFill="1" applyBorder="1" applyAlignment="1">
      <alignment horizontal="left" vertical="center"/>
    </xf>
    <xf numFmtId="3" fontId="58" fillId="0" borderId="0" xfId="55" applyNumberFormat="1" applyFont="1" applyFill="1" applyAlignment="1">
      <alignment vertical="center"/>
    </xf>
    <xf numFmtId="0" fontId="59" fillId="0" borderId="0" xfId="55" applyFont="1" applyFill="1" applyAlignment="1">
      <alignment vertical="center"/>
    </xf>
    <xf numFmtId="0" fontId="30" fillId="0" borderId="59" xfId="55" applyFont="1" applyFill="1" applyBorder="1" applyAlignment="1">
      <alignment horizontal="left" vertical="center"/>
    </xf>
    <xf numFmtId="0" fontId="30" fillId="0" borderId="60" xfId="55" applyFont="1" applyFill="1" applyBorder="1" applyAlignment="1">
      <alignment horizontal="left" vertical="center"/>
    </xf>
    <xf numFmtId="167" fontId="30" fillId="0" borderId="61" xfId="56" applyNumberFormat="1" applyFont="1" applyFill="1" applyBorder="1" applyAlignment="1">
      <alignment horizontal="right" vertical="center"/>
    </xf>
    <xf numFmtId="167" fontId="32" fillId="0" borderId="30" xfId="56" applyNumberFormat="1" applyFont="1" applyFill="1" applyBorder="1" applyAlignment="1">
      <alignment horizontal="right" vertical="center"/>
    </xf>
    <xf numFmtId="167" fontId="32" fillId="0" borderId="26" xfId="56" applyNumberFormat="1" applyFont="1" applyFill="1" applyBorder="1" applyAlignment="1">
      <alignment horizontal="right" vertical="center"/>
    </xf>
    <xf numFmtId="0" fontId="32" fillId="0" borderId="62" xfId="55" applyFont="1" applyFill="1" applyBorder="1" applyAlignment="1">
      <alignment horizontal="left" vertical="center"/>
    </xf>
    <xf numFmtId="0" fontId="32" fillId="0" borderId="63" xfId="55" applyFont="1" applyFill="1" applyBorder="1" applyAlignment="1">
      <alignment horizontal="left" vertical="center"/>
    </xf>
    <xf numFmtId="167" fontId="32" fillId="0" borderId="64" xfId="56" applyNumberFormat="1" applyFont="1" applyFill="1" applyBorder="1" applyAlignment="1">
      <alignment horizontal="right" vertical="center"/>
    </xf>
    <xf numFmtId="167" fontId="30" fillId="0" borderId="65" xfId="56" applyNumberFormat="1" applyFont="1" applyFill="1" applyBorder="1" applyAlignment="1">
      <alignment horizontal="right" vertical="center"/>
    </xf>
    <xf numFmtId="0" fontId="32" fillId="0" borderId="66" xfId="55" applyFont="1" applyFill="1" applyBorder="1" applyAlignment="1">
      <alignment horizontal="left" vertical="center"/>
    </xf>
    <xf numFmtId="0" fontId="32" fillId="0" borderId="67" xfId="55" applyFont="1" applyFill="1" applyBorder="1" applyAlignment="1">
      <alignment horizontal="left" vertical="center"/>
    </xf>
    <xf numFmtId="167" fontId="30" fillId="0" borderId="38" xfId="56" applyNumberFormat="1" applyFont="1" applyFill="1" applyBorder="1" applyAlignment="1">
      <alignment horizontal="right" vertical="center"/>
    </xf>
    <xf numFmtId="0" fontId="21" fillId="0" borderId="70" xfId="55" applyFont="1" applyFill="1" applyBorder="1" applyAlignment="1">
      <alignment horizontal="left" vertical="center"/>
    </xf>
    <xf numFmtId="0" fontId="21" fillId="0" borderId="71" xfId="55" applyFont="1" applyFill="1" applyBorder="1" applyAlignment="1">
      <alignment horizontal="left" vertical="center"/>
    </xf>
    <xf numFmtId="167" fontId="21" fillId="0" borderId="72" xfId="56" applyNumberFormat="1" applyFont="1" applyFill="1" applyBorder="1" applyAlignment="1">
      <alignment horizontal="right" vertical="center"/>
    </xf>
    <xf numFmtId="167" fontId="21" fillId="0" borderId="73" xfId="56" applyNumberFormat="1" applyFont="1" applyFill="1" applyBorder="1" applyAlignment="1">
      <alignment horizontal="right" vertical="center"/>
    </xf>
    <xf numFmtId="167" fontId="21" fillId="0" borderId="74" xfId="56" applyNumberFormat="1" applyFont="1" applyFill="1" applyBorder="1" applyAlignment="1">
      <alignment horizontal="right" vertical="center"/>
    </xf>
    <xf numFmtId="167" fontId="21" fillId="0" borderId="71" xfId="56" applyNumberFormat="1" applyFont="1" applyFill="1" applyBorder="1" applyAlignment="1">
      <alignment horizontal="right" vertical="center"/>
    </xf>
    <xf numFmtId="0" fontId="56" fillId="0" borderId="0" xfId="55" applyFont="1" applyFill="1" applyAlignment="1">
      <alignment vertical="center"/>
    </xf>
    <xf numFmtId="0" fontId="20" fillId="0" borderId="50" xfId="55" applyFont="1" applyFill="1" applyBorder="1" applyAlignment="1">
      <alignment horizontal="left" vertical="center"/>
    </xf>
    <xf numFmtId="0" fontId="55" fillId="0" borderId="75" xfId="55" applyFont="1" applyFill="1" applyBorder="1" applyAlignment="1">
      <alignment horizontal="center" vertical="center"/>
    </xf>
    <xf numFmtId="167" fontId="36" fillId="0" borderId="75" xfId="56" applyNumberFormat="1" applyFont="1" applyFill="1" applyBorder="1" applyAlignment="1">
      <alignment horizontal="center" vertical="center"/>
    </xf>
    <xf numFmtId="167" fontId="20" fillId="0" borderId="76" xfId="56" applyNumberFormat="1" applyFont="1" applyFill="1" applyBorder="1" applyAlignment="1">
      <alignment horizontal="right" vertical="center"/>
    </xf>
    <xf numFmtId="167" fontId="20" fillId="0" borderId="53" xfId="56" applyNumberFormat="1" applyFont="1" applyFill="1" applyBorder="1" applyAlignment="1">
      <alignment horizontal="right" vertical="center"/>
    </xf>
    <xf numFmtId="167" fontId="20" fillId="0" borderId="54" xfId="56" applyNumberFormat="1" applyFont="1" applyFill="1" applyBorder="1" applyAlignment="1">
      <alignment horizontal="right" vertical="center"/>
    </xf>
    <xf numFmtId="0" fontId="30" fillId="0" borderId="62" xfId="55" applyFont="1" applyFill="1" applyBorder="1" applyAlignment="1">
      <alignment horizontal="left" vertical="center"/>
    </xf>
    <xf numFmtId="0" fontId="30" fillId="0" borderId="63" xfId="55" applyFont="1" applyFill="1" applyBorder="1" applyAlignment="1">
      <alignment horizontal="left" vertical="center"/>
    </xf>
    <xf numFmtId="167" fontId="30" fillId="0" borderId="77" xfId="56" applyNumberFormat="1" applyFont="1" applyFill="1" applyBorder="1" applyAlignment="1">
      <alignment horizontal="right" vertical="center"/>
    </xf>
    <xf numFmtId="167" fontId="35" fillId="0" borderId="77" xfId="56" applyNumberFormat="1" applyFont="1" applyFill="1" applyBorder="1" applyAlignment="1">
      <alignment horizontal="right" vertical="center"/>
    </xf>
    <xf numFmtId="0" fontId="35" fillId="0" borderId="66" xfId="55" applyFont="1" applyFill="1" applyBorder="1" applyAlignment="1">
      <alignment horizontal="left" vertical="center"/>
    </xf>
    <xf numFmtId="0" fontId="35" fillId="0" borderId="67" xfId="55" applyFont="1" applyFill="1" applyBorder="1" applyAlignment="1">
      <alignment horizontal="left" vertical="center"/>
    </xf>
    <xf numFmtId="167" fontId="35" fillId="0" borderId="78" xfId="56" applyNumberFormat="1" applyFont="1" applyFill="1" applyBorder="1" applyAlignment="1">
      <alignment horizontal="right" vertical="center"/>
    </xf>
    <xf numFmtId="167" fontId="32" fillId="0" borderId="77" xfId="56" applyNumberFormat="1" applyFont="1" applyFill="1" applyBorder="1" applyAlignment="1">
      <alignment horizontal="right" vertical="center"/>
    </xf>
    <xf numFmtId="167" fontId="32" fillId="0" borderId="79" xfId="56" applyNumberFormat="1" applyFont="1" applyFill="1" applyBorder="1" applyAlignment="1">
      <alignment horizontal="right" vertical="center"/>
    </xf>
    <xf numFmtId="167" fontId="32" fillId="0" borderId="39" xfId="56" applyNumberFormat="1" applyFont="1" applyFill="1" applyBorder="1" applyAlignment="1">
      <alignment horizontal="right" vertical="center"/>
    </xf>
    <xf numFmtId="167" fontId="32" fillId="0" borderId="63" xfId="56" applyNumberFormat="1" applyFont="1" applyFill="1" applyBorder="1" applyAlignment="1">
      <alignment horizontal="right" vertical="center"/>
    </xf>
    <xf numFmtId="167" fontId="30" fillId="0" borderId="80" xfId="56" applyNumberFormat="1" applyFont="1" applyFill="1" applyBorder="1" applyAlignment="1">
      <alignment horizontal="right" vertical="center"/>
    </xf>
    <xf numFmtId="0" fontId="30" fillId="0" borderId="66" xfId="55" applyFont="1" applyFill="1" applyBorder="1" applyAlignment="1">
      <alignment horizontal="left" vertical="center"/>
    </xf>
    <xf numFmtId="0" fontId="30" fillId="0" borderId="67" xfId="55" applyFont="1" applyFill="1" applyBorder="1" applyAlignment="1">
      <alignment horizontal="left" vertical="center"/>
    </xf>
    <xf numFmtId="167" fontId="32" fillId="0" borderId="65" xfId="56" applyNumberFormat="1" applyFont="1" applyFill="1" applyBorder="1" applyAlignment="1">
      <alignment horizontal="right" vertical="center"/>
    </xf>
    <xf numFmtId="0" fontId="32" fillId="0" borderId="59" xfId="55" applyFont="1" applyFill="1" applyBorder="1" applyAlignment="1">
      <alignment horizontal="left" vertical="center"/>
    </xf>
    <xf numFmtId="0" fontId="32" fillId="0" borderId="60" xfId="55" applyFont="1" applyFill="1" applyBorder="1" applyAlignment="1">
      <alignment horizontal="left" vertical="center"/>
    </xf>
    <xf numFmtId="167" fontId="32" fillId="0" borderId="81" xfId="56" applyNumberFormat="1" applyFont="1" applyFill="1" applyBorder="1" applyAlignment="1">
      <alignment horizontal="right" vertical="center"/>
    </xf>
    <xf numFmtId="167" fontId="32" fillId="0" borderId="38" xfId="56" applyNumberFormat="1" applyFont="1" applyFill="1" applyBorder="1" applyAlignment="1">
      <alignment horizontal="right" vertical="center"/>
    </xf>
    <xf numFmtId="167" fontId="32" fillId="0" borderId="69" xfId="56" applyNumberFormat="1" applyFont="1" applyFill="1" applyBorder="1" applyAlignment="1">
      <alignment horizontal="right" vertical="center"/>
    </xf>
    <xf numFmtId="0" fontId="56" fillId="0" borderId="70" xfId="55" applyFont="1" applyFill="1" applyBorder="1" applyAlignment="1">
      <alignment horizontal="left" vertical="center"/>
    </xf>
    <xf numFmtId="0" fontId="56" fillId="0" borderId="71" xfId="55" applyFont="1" applyFill="1" applyBorder="1" applyAlignment="1">
      <alignment horizontal="left" vertical="center"/>
    </xf>
    <xf numFmtId="167" fontId="56" fillId="0" borderId="82" xfId="55" applyNumberFormat="1" applyFont="1" applyFill="1" applyBorder="1" applyAlignment="1">
      <alignment vertical="center"/>
    </xf>
    <xf numFmtId="167" fontId="56" fillId="0" borderId="73" xfId="55" applyNumberFormat="1" applyFont="1" applyFill="1" applyBorder="1" applyAlignment="1">
      <alignment vertical="center"/>
    </xf>
    <xf numFmtId="167" fontId="56" fillId="0" borderId="71" xfId="55" applyNumberFormat="1" applyFont="1" applyFill="1" applyBorder="1" applyAlignment="1">
      <alignment vertical="center"/>
    </xf>
    <xf numFmtId="167" fontId="30" fillId="0" borderId="26" xfId="56" applyNumberFormat="1" applyFont="1" applyFill="1" applyBorder="1" applyAlignment="1">
      <alignment horizontal="right" vertical="center"/>
    </xf>
    <xf numFmtId="167" fontId="30" fillId="0" borderId="83" xfId="56" applyNumberFormat="1" applyFont="1" applyFill="1" applyBorder="1" applyAlignment="1">
      <alignment horizontal="right" vertical="center"/>
    </xf>
    <xf numFmtId="167" fontId="30" fillId="0" borderId="56" xfId="56" applyNumberFormat="1" applyFont="1" applyFill="1" applyBorder="1" applyAlignment="1">
      <alignment horizontal="right" vertical="center"/>
    </xf>
    <xf numFmtId="167" fontId="35" fillId="0" borderId="36" xfId="56" applyNumberFormat="1" applyFont="1" applyFill="1" applyBorder="1" applyAlignment="1">
      <alignment horizontal="right" vertical="center"/>
    </xf>
    <xf numFmtId="167" fontId="35" fillId="0" borderId="26" xfId="56" applyNumberFormat="1" applyFont="1" applyFill="1" applyBorder="1" applyAlignment="1">
      <alignment horizontal="right" vertical="center"/>
    </xf>
    <xf numFmtId="167" fontId="35" fillId="0" borderId="56" xfId="56" applyNumberFormat="1" applyFont="1" applyFill="1" applyBorder="1" applyAlignment="1">
      <alignment horizontal="right" vertical="center"/>
    </xf>
    <xf numFmtId="167" fontId="30" fillId="0" borderId="25" xfId="56" applyNumberFormat="1" applyFont="1" applyFill="1" applyBorder="1" applyAlignment="1">
      <alignment horizontal="right" vertical="center"/>
    </xf>
    <xf numFmtId="167" fontId="30" fillId="0" borderId="60" xfId="56" applyNumberFormat="1" applyFont="1" applyFill="1" applyBorder="1" applyAlignment="1">
      <alignment horizontal="right" vertical="center"/>
    </xf>
    <xf numFmtId="167" fontId="32" fillId="0" borderId="84" xfId="56" applyNumberFormat="1" applyFont="1" applyFill="1" applyBorder="1" applyAlignment="1">
      <alignment horizontal="right" vertical="center"/>
    </xf>
    <xf numFmtId="167" fontId="32" fillId="0" borderId="18" xfId="56" applyNumberFormat="1" applyFont="1" applyFill="1" applyBorder="1" applyAlignment="1">
      <alignment horizontal="right" vertical="center"/>
    </xf>
    <xf numFmtId="167" fontId="30" fillId="0" borderId="39" xfId="56" applyNumberFormat="1" applyFont="1" applyFill="1" applyBorder="1" applyAlignment="1">
      <alignment horizontal="right" vertical="center"/>
    </xf>
    <xf numFmtId="167" fontId="30" fillId="0" borderId="18" xfId="56" applyNumberFormat="1" applyFont="1" applyFill="1" applyBorder="1" applyAlignment="1">
      <alignment horizontal="right" vertical="center"/>
    </xf>
    <xf numFmtId="167" fontId="30" fillId="0" borderId="63" xfId="56" applyNumberFormat="1" applyFont="1" applyFill="1" applyBorder="1" applyAlignment="1">
      <alignment horizontal="right" vertical="center"/>
    </xf>
    <xf numFmtId="167" fontId="35" fillId="0" borderId="37" xfId="56" applyNumberFormat="1" applyFont="1" applyFill="1" applyBorder="1" applyAlignment="1">
      <alignment horizontal="right" vertical="center"/>
    </xf>
    <xf numFmtId="167" fontId="35" fillId="0" borderId="20" xfId="56" applyNumberFormat="1" applyFont="1" applyFill="1" applyBorder="1" applyAlignment="1">
      <alignment horizontal="right" vertical="center"/>
    </xf>
    <xf numFmtId="167" fontId="35" fillId="0" borderId="21" xfId="56" applyNumberFormat="1" applyFont="1" applyFill="1" applyBorder="1" applyAlignment="1">
      <alignment horizontal="right" vertical="center"/>
    </xf>
    <xf numFmtId="167" fontId="35" fillId="0" borderId="67" xfId="56" applyNumberFormat="1" applyFont="1" applyFill="1" applyBorder="1" applyAlignment="1">
      <alignment horizontal="right" vertical="center"/>
    </xf>
    <xf numFmtId="167" fontId="32" fillId="0" borderId="80" xfId="56" applyNumberFormat="1" applyFont="1" applyFill="1" applyBorder="1" applyAlignment="1">
      <alignment horizontal="right" vertical="center"/>
    </xf>
    <xf numFmtId="167" fontId="30" fillId="0" borderId="20" xfId="56" applyNumberFormat="1" applyFont="1" applyFill="1" applyBorder="1" applyAlignment="1">
      <alignment horizontal="right" vertical="center"/>
    </xf>
    <xf numFmtId="167" fontId="30" fillId="0" borderId="21" xfId="56" applyNumberFormat="1" applyFont="1" applyFill="1" applyBorder="1" applyAlignment="1">
      <alignment horizontal="right" vertical="center"/>
    </xf>
    <xf numFmtId="167" fontId="30" fillId="0" borderId="67" xfId="56" applyNumberFormat="1" applyFont="1" applyFill="1" applyBorder="1" applyAlignment="1">
      <alignment horizontal="right" vertical="center"/>
    </xf>
    <xf numFmtId="167" fontId="32" fillId="0" borderId="85" xfId="56" applyNumberFormat="1" applyFont="1" applyFill="1" applyBorder="1" applyAlignment="1">
      <alignment horizontal="right" vertical="center"/>
    </xf>
    <xf numFmtId="167" fontId="32" fillId="0" borderId="67" xfId="56" applyNumberFormat="1" applyFont="1" applyFill="1" applyBorder="1" applyAlignment="1">
      <alignment horizontal="right" vertical="center"/>
    </xf>
    <xf numFmtId="167" fontId="32" fillId="0" borderId="86" xfId="56" applyNumberFormat="1" applyFont="1" applyFill="1" applyBorder="1" applyAlignment="1">
      <alignment horizontal="right" vertical="center"/>
    </xf>
    <xf numFmtId="167" fontId="56" fillId="0" borderId="72" xfId="55" applyNumberFormat="1" applyFont="1" applyFill="1" applyBorder="1" applyAlignment="1">
      <alignment vertical="center"/>
    </xf>
    <xf numFmtId="167" fontId="32" fillId="0" borderId="21" xfId="56" applyNumberFormat="1" applyFont="1" applyFill="1" applyBorder="1" applyAlignment="1">
      <alignment horizontal="right" vertical="center"/>
    </xf>
    <xf numFmtId="167" fontId="32" fillId="0" borderId="61" xfId="56" applyNumberFormat="1" applyFont="1" applyFill="1" applyBorder="1" applyAlignment="1">
      <alignment horizontal="right" vertical="center"/>
    </xf>
    <xf numFmtId="3" fontId="10" fillId="0" borderId="3" xfId="0" applyNumberFormat="1" applyFont="1" applyFill="1" applyBorder="1" applyAlignment="1">
      <alignment horizontal="right" vertic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167" fontId="32" fillId="0" borderId="68" xfId="56" applyNumberFormat="1" applyFont="1" applyFill="1" applyBorder="1" applyAlignment="1">
      <alignment horizontal="right" vertical="center"/>
    </xf>
    <xf numFmtId="3" fontId="19" fillId="0" borderId="1" xfId="0" applyNumberFormat="1" applyFont="1" applyFill="1" applyBorder="1"/>
    <xf numFmtId="0" fontId="10" fillId="0" borderId="0" xfId="0" applyFont="1" applyAlignment="1">
      <alignment horizontal="right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/>
    </xf>
    <xf numFmtId="0" fontId="11" fillId="0" borderId="0" xfId="6" applyAlignment="1">
      <alignment horizontal="right" vertical="center"/>
    </xf>
    <xf numFmtId="3" fontId="11" fillId="0" borderId="0" xfId="6" applyNumberFormat="1" applyAlignment="1">
      <alignment horizontal="right" vertical="center"/>
    </xf>
    <xf numFmtId="3" fontId="10" fillId="0" borderId="0" xfId="6" applyNumberFormat="1" applyFont="1" applyAlignment="1">
      <alignment horizontal="right" vertical="center"/>
    </xf>
    <xf numFmtId="0" fontId="6" fillId="0" borderId="33" xfId="6" applyFont="1" applyBorder="1" applyAlignment="1">
      <alignment horizontal="center" vertical="center"/>
    </xf>
    <xf numFmtId="3" fontId="6" fillId="0" borderId="27" xfId="6" applyNumberFormat="1" applyFont="1" applyBorder="1" applyAlignment="1">
      <alignment horizontal="center" vertical="center"/>
    </xf>
    <xf numFmtId="3" fontId="6" fillId="0" borderId="27" xfId="6" applyNumberFormat="1" applyFont="1" applyFill="1" applyBorder="1" applyAlignment="1">
      <alignment horizontal="center" vertical="center"/>
    </xf>
    <xf numFmtId="3" fontId="6" fillId="0" borderId="87" xfId="6" applyNumberFormat="1" applyFont="1" applyBorder="1" applyAlignment="1">
      <alignment horizontal="center" vertical="center"/>
    </xf>
    <xf numFmtId="0" fontId="60" fillId="0" borderId="36" xfId="6" applyFont="1" applyBorder="1" applyAlignment="1">
      <alignment horizontal="left" vertical="center"/>
    </xf>
    <xf numFmtId="3" fontId="10" fillId="0" borderId="26" xfId="6" applyNumberFormat="1" applyFont="1" applyBorder="1" applyAlignment="1">
      <alignment horizontal="right" vertical="center"/>
    </xf>
    <xf numFmtId="3" fontId="10" fillId="0" borderId="35" xfId="6" applyNumberFormat="1" applyFont="1" applyBorder="1" applyAlignment="1">
      <alignment horizontal="right" vertical="center"/>
    </xf>
    <xf numFmtId="0" fontId="10" fillId="0" borderId="36" xfId="6" applyFont="1" applyBorder="1" applyAlignment="1">
      <alignment horizontal="left" vertical="center"/>
    </xf>
    <xf numFmtId="3" fontId="19" fillId="0" borderId="35" xfId="6" applyNumberFormat="1" applyFont="1" applyBorder="1" applyAlignment="1">
      <alignment horizontal="right" vertical="center"/>
    </xf>
    <xf numFmtId="0" fontId="10" fillId="0" borderId="36" xfId="6" applyFont="1" applyBorder="1" applyAlignment="1">
      <alignment horizontal="right" vertical="center"/>
    </xf>
    <xf numFmtId="0" fontId="6" fillId="2" borderId="40" xfId="6" applyFont="1" applyFill="1" applyBorder="1" applyAlignment="1">
      <alignment horizontal="right" vertical="center"/>
    </xf>
    <xf numFmtId="3" fontId="61" fillId="2" borderId="16" xfId="6" applyNumberFormat="1" applyFont="1" applyFill="1" applyBorder="1" applyAlignment="1">
      <alignment horizontal="right" vertical="center"/>
    </xf>
    <xf numFmtId="3" fontId="61" fillId="2" borderId="41" xfId="6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20" fillId="0" borderId="0" xfId="40" applyFont="1" applyAlignment="1">
      <alignment horizontal="right" vertical="center"/>
    </xf>
    <xf numFmtId="0" fontId="13" fillId="0" borderId="0" xfId="40" applyFont="1" applyAlignment="1">
      <alignment vertical="center"/>
    </xf>
    <xf numFmtId="0" fontId="13" fillId="0" borderId="0" xfId="40" applyFont="1" applyAlignment="1">
      <alignment horizontal="right" vertical="center"/>
    </xf>
    <xf numFmtId="0" fontId="20" fillId="0" borderId="1" xfId="40" applyFont="1" applyBorder="1" applyAlignment="1">
      <alignment vertical="center"/>
    </xf>
    <xf numFmtId="3" fontId="20" fillId="0" borderId="1" xfId="40" applyNumberFormat="1" applyFont="1" applyBorder="1" applyAlignment="1">
      <alignment vertical="center"/>
    </xf>
    <xf numFmtId="0" fontId="20" fillId="0" borderId="1" xfId="40" applyFont="1" applyBorder="1" applyAlignment="1">
      <alignment vertical="center" wrapText="1"/>
    </xf>
    <xf numFmtId="0" fontId="17" fillId="0" borderId="1" xfId="40" applyFont="1" applyBorder="1" applyAlignment="1">
      <alignment vertical="center"/>
    </xf>
    <xf numFmtId="3" fontId="17" fillId="0" borderId="1" xfId="40" applyNumberFormat="1" applyFont="1" applyBorder="1" applyAlignment="1">
      <alignment vertical="center"/>
    </xf>
    <xf numFmtId="0" fontId="16" fillId="0" borderId="0" xfId="40" applyFont="1" applyAlignment="1">
      <alignment vertical="center"/>
    </xf>
    <xf numFmtId="0" fontId="20" fillId="0" borderId="0" xfId="40" applyFont="1" applyAlignment="1">
      <alignment horizontal="left" vertical="center" wrapText="1"/>
    </xf>
    <xf numFmtId="0" fontId="13" fillId="0" borderId="0" xfId="40" applyFont="1" applyAlignment="1">
      <alignment horizontal="center" vertical="center"/>
    </xf>
    <xf numFmtId="3" fontId="16" fillId="0" borderId="1" xfId="40" applyNumberFormat="1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3" fontId="17" fillId="0" borderId="1" xfId="40" applyNumberFormat="1" applyFont="1" applyBorder="1" applyAlignment="1">
      <alignment horizontal="right" vertical="center"/>
    </xf>
    <xf numFmtId="0" fontId="13" fillId="0" borderId="0" xfId="40" applyFont="1" applyAlignment="1">
      <alignment vertical="center" wrapText="1"/>
    </xf>
    <xf numFmtId="0" fontId="13" fillId="0" borderId="0" xfId="40" applyFont="1" applyAlignment="1">
      <alignment horizontal="left" vertical="center" wrapText="1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3" fontId="10" fillId="3" borderId="1" xfId="0" applyNumberFormat="1" applyFont="1" applyFill="1" applyBorder="1" applyAlignment="1">
      <alignment vertical="center"/>
    </xf>
    <xf numFmtId="3" fontId="10" fillId="0" borderId="0" xfId="0" applyNumberFormat="1" applyFont="1" applyAlignment="1">
      <alignment vertical="center"/>
    </xf>
    <xf numFmtId="0" fontId="10" fillId="0" borderId="0" xfId="0" applyFont="1" applyAlignment="1"/>
    <xf numFmtId="0" fontId="19" fillId="0" borderId="0" xfId="0" applyFont="1" applyFill="1" applyAlignment="1">
      <alignment horizontal="center" vertical="center" wrapText="1"/>
    </xf>
    <xf numFmtId="3" fontId="19" fillId="0" borderId="0" xfId="0" applyNumberFormat="1" applyFont="1" applyFill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3" fontId="10" fillId="0" borderId="0" xfId="0" applyNumberFormat="1" applyFont="1" applyFill="1" applyAlignment="1">
      <alignment horizontal="right" vertical="center"/>
    </xf>
    <xf numFmtId="0" fontId="19" fillId="0" borderId="26" xfId="0" applyFont="1" applyFill="1" applyBorder="1" applyAlignment="1">
      <alignment horizontal="left" vertical="center"/>
    </xf>
    <xf numFmtId="3" fontId="19" fillId="0" borderId="26" xfId="0" applyNumberFormat="1" applyFont="1" applyFill="1" applyBorder="1" applyAlignment="1">
      <alignment horizontal="center" vertical="center"/>
    </xf>
    <xf numFmtId="0" fontId="19" fillId="0" borderId="26" xfId="0" applyFont="1" applyFill="1" applyBorder="1" applyAlignment="1">
      <alignment horizontal="left" vertical="center" wrapText="1"/>
    </xf>
    <xf numFmtId="3" fontId="19" fillId="0" borderId="26" xfId="0" applyNumberFormat="1" applyFont="1" applyFill="1" applyBorder="1" applyAlignment="1">
      <alignment vertical="center"/>
    </xf>
    <xf numFmtId="0" fontId="10" fillId="0" borderId="26" xfId="0" applyFont="1" applyFill="1" applyBorder="1" applyAlignment="1">
      <alignment vertical="center"/>
    </xf>
    <xf numFmtId="3" fontId="10" fillId="0" borderId="26" xfId="0" applyNumberFormat="1" applyFont="1" applyFill="1" applyBorder="1" applyAlignment="1">
      <alignment vertical="center"/>
    </xf>
    <xf numFmtId="0" fontId="19" fillId="0" borderId="26" xfId="0" applyFont="1" applyFill="1" applyBorder="1" applyAlignment="1">
      <alignment vertical="center"/>
    </xf>
    <xf numFmtId="0" fontId="10" fillId="0" borderId="25" xfId="0" applyFont="1" applyFill="1" applyBorder="1" applyAlignment="1">
      <alignment vertical="center"/>
    </xf>
    <xf numFmtId="3" fontId="10" fillId="0" borderId="25" xfId="0" applyNumberFormat="1" applyFont="1" applyFill="1" applyBorder="1" applyAlignment="1">
      <alignment vertical="center"/>
    </xf>
    <xf numFmtId="0" fontId="19" fillId="0" borderId="1" xfId="0" applyFont="1" applyFill="1" applyBorder="1" applyAlignment="1">
      <alignment vertical="center"/>
    </xf>
    <xf numFmtId="3" fontId="19" fillId="0" borderId="1" xfId="0" applyNumberFormat="1" applyFont="1" applyFill="1" applyBorder="1" applyAlignment="1">
      <alignment vertical="center"/>
    </xf>
    <xf numFmtId="3" fontId="13" fillId="0" borderId="1" xfId="0" applyNumberFormat="1" applyFont="1" applyFill="1" applyBorder="1"/>
    <xf numFmtId="0" fontId="13" fillId="0" borderId="1" xfId="0" applyFont="1" applyFill="1" applyBorder="1"/>
    <xf numFmtId="3" fontId="12" fillId="0" borderId="1" xfId="0" applyNumberFormat="1" applyFont="1" applyFill="1" applyBorder="1"/>
    <xf numFmtId="0" fontId="18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41" fillId="0" borderId="3" xfId="0" applyFont="1" applyFill="1" applyBorder="1" applyAlignment="1">
      <alignment horizontal="center" vertical="center" wrapText="1"/>
    </xf>
    <xf numFmtId="0" fontId="41" fillId="0" borderId="3" xfId="0" applyFont="1" applyFill="1" applyBorder="1"/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/>
    <xf numFmtId="0" fontId="41" fillId="0" borderId="28" xfId="0" applyFont="1" applyFill="1" applyBorder="1" applyAlignment="1">
      <alignment horizontal="center" vertical="center" wrapText="1"/>
    </xf>
    <xf numFmtId="0" fontId="41" fillId="0" borderId="28" xfId="0" applyFont="1" applyFill="1" applyBorder="1"/>
    <xf numFmtId="0" fontId="41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8" xfId="0" applyFont="1" applyBorder="1" applyAlignment="1">
      <alignment vertical="center" wrapText="1"/>
    </xf>
    <xf numFmtId="0" fontId="41" fillId="0" borderId="29" xfId="0" applyFont="1" applyBorder="1" applyAlignment="1">
      <alignment horizontal="center" vertical="center" wrapText="1"/>
    </xf>
    <xf numFmtId="0" fontId="41" fillId="0" borderId="29" xfId="0" applyFont="1" applyBorder="1" applyAlignment="1">
      <alignment vertical="center" wrapText="1"/>
    </xf>
    <xf numFmtId="0" fontId="39" fillId="0" borderId="29" xfId="0" applyFont="1" applyBorder="1" applyAlignment="1">
      <alignment horizontal="right" vertical="center" wrapText="1"/>
    </xf>
    <xf numFmtId="0" fontId="41" fillId="0" borderId="3" xfId="0" applyFont="1" applyBorder="1" applyAlignment="1">
      <alignment horizontal="center" vertical="center" wrapText="1"/>
    </xf>
    <xf numFmtId="0" fontId="41" fillId="0" borderId="3" xfId="0" applyFont="1" applyBorder="1" applyAlignment="1">
      <alignment vertical="center" wrapText="1"/>
    </xf>
    <xf numFmtId="3" fontId="10" fillId="0" borderId="3" xfId="0" applyNumberFormat="1" applyFont="1" applyBorder="1" applyAlignment="1">
      <alignment horizontal="right" vertical="center" wrapText="1"/>
    </xf>
    <xf numFmtId="0" fontId="10" fillId="0" borderId="3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16" fontId="10" fillId="0" borderId="0" xfId="0" applyNumberFormat="1" applyFont="1" applyBorder="1" applyAlignment="1">
      <alignment horizontal="right" vertical="center"/>
    </xf>
    <xf numFmtId="0" fontId="23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/>
    </xf>
    <xf numFmtId="3" fontId="24" fillId="0" borderId="1" xfId="0" applyNumberFormat="1" applyFont="1" applyBorder="1" applyAlignment="1">
      <alignment vertical="center"/>
    </xf>
    <xf numFmtId="16" fontId="24" fillId="0" borderId="1" xfId="0" applyNumberFormat="1" applyFont="1" applyBorder="1" applyAlignment="1">
      <alignment vertical="center"/>
    </xf>
    <xf numFmtId="16" fontId="10" fillId="0" borderId="1" xfId="0" applyNumberFormat="1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3" fontId="25" fillId="0" borderId="1" xfId="0" applyNumberFormat="1" applyFont="1" applyBorder="1" applyAlignment="1">
      <alignment vertical="center"/>
    </xf>
    <xf numFmtId="3" fontId="0" fillId="0" borderId="0" xfId="0" applyNumberFormat="1" applyAlignment="1">
      <alignment vertical="center"/>
    </xf>
    <xf numFmtId="0" fontId="24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0" fontId="18" fillId="0" borderId="1" xfId="0" applyFont="1" applyBorder="1" applyAlignment="1">
      <alignment horizontal="left" vertical="center" wrapText="1"/>
    </xf>
    <xf numFmtId="3" fontId="18" fillId="0" borderId="1" xfId="0" applyNumberFormat="1" applyFont="1" applyBorder="1" applyAlignment="1">
      <alignment horizontal="right" vertical="center"/>
    </xf>
    <xf numFmtId="0" fontId="18" fillId="0" borderId="1" xfId="0" applyFont="1" applyBorder="1" applyAlignment="1">
      <alignment horizontal="right" vertical="center"/>
    </xf>
    <xf numFmtId="0" fontId="22" fillId="0" borderId="2" xfId="0" applyFont="1" applyBorder="1" applyAlignment="1">
      <alignment horizontal="left" vertical="center"/>
    </xf>
    <xf numFmtId="0" fontId="22" fillId="0" borderId="3" xfId="0" applyFont="1" applyBorder="1" applyAlignment="1">
      <alignment horizontal="left" vertical="center" wrapText="1"/>
    </xf>
    <xf numFmtId="0" fontId="62" fillId="0" borderId="1" xfId="33" applyFont="1" applyFill="1" applyBorder="1" applyAlignment="1">
      <alignment horizontal="center" vertical="center" wrapText="1"/>
    </xf>
    <xf numFmtId="0" fontId="43" fillId="0" borderId="0" xfId="52" applyFont="1" applyFill="1"/>
    <xf numFmtId="0" fontId="62" fillId="0" borderId="1" xfId="32" applyFont="1" applyFill="1" applyBorder="1" applyAlignment="1">
      <alignment horizontal="center" vertical="center" wrapText="1"/>
    </xf>
    <xf numFmtId="0" fontId="62" fillId="0" borderId="1" xfId="52" applyFont="1" applyFill="1" applyBorder="1" applyAlignment="1">
      <alignment horizontal="center" vertical="center" wrapText="1"/>
    </xf>
    <xf numFmtId="1" fontId="62" fillId="0" borderId="1" xfId="52" applyNumberFormat="1" applyFont="1" applyFill="1" applyBorder="1" applyAlignment="1">
      <alignment horizontal="center" vertical="center" wrapText="1"/>
    </xf>
    <xf numFmtId="49" fontId="43" fillId="0" borderId="1" xfId="53" applyNumberFormat="1" applyFont="1" applyFill="1" applyBorder="1" applyAlignment="1">
      <alignment vertical="center"/>
    </xf>
    <xf numFmtId="0" fontId="62" fillId="0" borderId="1" xfId="53" applyFont="1" applyFill="1" applyBorder="1" applyAlignment="1">
      <alignment horizontal="center" vertical="center" wrapText="1"/>
    </xf>
    <xf numFmtId="0" fontId="43" fillId="0" borderId="1" xfId="54" applyFont="1" applyFill="1" applyBorder="1" applyAlignment="1">
      <alignment vertical="center"/>
    </xf>
    <xf numFmtId="3" fontId="43" fillId="0" borderId="1" xfId="52" applyNumberFormat="1" applyFont="1" applyFill="1" applyBorder="1" applyAlignment="1">
      <alignment horizontal="right" vertical="center" wrapText="1"/>
    </xf>
    <xf numFmtId="3" fontId="62" fillId="0" borderId="12" xfId="52" applyNumberFormat="1" applyFont="1" applyFill="1" applyBorder="1" applyAlignment="1">
      <alignment vertical="center" wrapText="1"/>
    </xf>
    <xf numFmtId="1" fontId="62" fillId="0" borderId="12" xfId="52" applyNumberFormat="1" applyFont="1" applyFill="1" applyBorder="1" applyAlignment="1">
      <alignment horizontal="center" vertical="center" wrapText="1"/>
    </xf>
    <xf numFmtId="3" fontId="62" fillId="0" borderId="12" xfId="52" applyNumberFormat="1" applyFont="1" applyFill="1" applyBorder="1" applyAlignment="1">
      <alignment horizontal="right" vertical="center" wrapText="1"/>
    </xf>
    <xf numFmtId="3" fontId="43" fillId="0" borderId="1" xfId="39" applyNumberFormat="1" applyFont="1" applyFill="1" applyBorder="1" applyAlignment="1">
      <alignment horizontal="left" vertical="center" wrapText="1"/>
    </xf>
    <xf numFmtId="0" fontId="43" fillId="0" borderId="1" xfId="39" applyFont="1" applyFill="1" applyBorder="1" applyAlignment="1">
      <alignment vertical="center" wrapText="1"/>
    </xf>
    <xf numFmtId="3" fontId="43" fillId="0" borderId="1" xfId="52" applyNumberFormat="1" applyFont="1" applyFill="1" applyBorder="1" applyAlignment="1">
      <alignment horizontal="right" vertical="center"/>
    </xf>
    <xf numFmtId="0" fontId="43" fillId="0" borderId="1" xfId="54" applyFont="1" applyFill="1" applyBorder="1" applyAlignment="1">
      <alignment vertical="center" wrapText="1"/>
    </xf>
    <xf numFmtId="3" fontId="62" fillId="0" borderId="2" xfId="53" applyNumberFormat="1" applyFont="1" applyFill="1" applyBorder="1" applyAlignment="1">
      <alignment horizontal="center" vertical="center" wrapText="1"/>
    </xf>
    <xf numFmtId="0" fontId="62" fillId="0" borderId="12" xfId="53" applyFont="1" applyFill="1" applyBorder="1" applyAlignment="1">
      <alignment horizontal="center" vertical="center" wrapText="1"/>
    </xf>
    <xf numFmtId="3" fontId="62" fillId="0" borderId="1" xfId="52" applyNumberFormat="1" applyFont="1" applyFill="1" applyBorder="1" applyAlignment="1">
      <alignment vertical="center" wrapText="1"/>
    </xf>
    <xf numFmtId="0" fontId="43" fillId="0" borderId="1" xfId="54" applyFont="1" applyFill="1" applyBorder="1" applyAlignment="1">
      <alignment horizontal="left" vertical="center" wrapText="1"/>
    </xf>
    <xf numFmtId="0" fontId="62" fillId="0" borderId="1" xfId="54" applyFont="1" applyFill="1" applyBorder="1" applyAlignment="1">
      <alignment vertical="center" wrapText="1"/>
    </xf>
    <xf numFmtId="3" fontId="43" fillId="0" borderId="1" xfId="53" applyNumberFormat="1" applyFont="1" applyFill="1" applyBorder="1" applyAlignment="1">
      <alignment horizontal="right" vertical="center"/>
    </xf>
    <xf numFmtId="0" fontId="43" fillId="0" borderId="1" xfId="52" applyFont="1" applyFill="1" applyBorder="1" applyAlignment="1">
      <alignment horizontal="left" vertical="center" wrapText="1"/>
    </xf>
    <xf numFmtId="3" fontId="43" fillId="0" borderId="1" xfId="54" applyNumberFormat="1" applyFont="1" applyFill="1" applyBorder="1" applyAlignment="1">
      <alignment vertical="center" wrapText="1"/>
    </xf>
    <xf numFmtId="0" fontId="43" fillId="0" borderId="0" xfId="52" applyFont="1" applyFill="1" applyBorder="1"/>
    <xf numFmtId="0" fontId="43" fillId="0" borderId="1" xfId="52" applyFont="1" applyFill="1" applyBorder="1"/>
    <xf numFmtId="3" fontId="43" fillId="0" borderId="1" xfId="52" applyNumberFormat="1" applyFont="1" applyFill="1" applyBorder="1" applyAlignment="1">
      <alignment vertical="center"/>
    </xf>
    <xf numFmtId="0" fontId="43" fillId="0" borderId="1" xfId="52" applyFont="1" applyFill="1" applyBorder="1" applyAlignment="1">
      <alignment vertical="center"/>
    </xf>
    <xf numFmtId="1" fontId="62" fillId="0" borderId="3" xfId="52" applyNumberFormat="1" applyFont="1" applyFill="1" applyBorder="1" applyAlignment="1">
      <alignment horizontal="center" vertical="center" wrapText="1"/>
    </xf>
    <xf numFmtId="3" fontId="43" fillId="0" borderId="0" xfId="53" applyNumberFormat="1" applyFont="1" applyFill="1" applyBorder="1" applyAlignment="1">
      <alignment horizontal="right" vertical="center"/>
    </xf>
    <xf numFmtId="3" fontId="43" fillId="0" borderId="0" xfId="52" applyNumberFormat="1" applyFont="1" applyFill="1" applyBorder="1" applyAlignment="1">
      <alignment vertical="center"/>
    </xf>
    <xf numFmtId="1" fontId="62" fillId="0" borderId="15" xfId="52" applyNumberFormat="1" applyFont="1" applyFill="1" applyBorder="1" applyAlignment="1">
      <alignment horizontal="center" vertical="center" wrapText="1"/>
    </xf>
    <xf numFmtId="3" fontId="62" fillId="0" borderId="12" xfId="52" applyNumberFormat="1" applyFont="1" applyFill="1" applyBorder="1" applyAlignment="1">
      <alignment horizontal="right" vertical="center"/>
    </xf>
    <xf numFmtId="3" fontId="62" fillId="0" borderId="12" xfId="52" applyNumberFormat="1" applyFont="1" applyFill="1" applyBorder="1" applyAlignment="1">
      <alignment horizontal="center" vertical="center"/>
    </xf>
    <xf numFmtId="49" fontId="62" fillId="0" borderId="3" xfId="52" applyNumberFormat="1" applyFont="1" applyFill="1" applyBorder="1" applyAlignment="1">
      <alignment horizontal="center" vertical="center" wrapText="1"/>
    </xf>
    <xf numFmtId="3" fontId="62" fillId="0" borderId="1" xfId="52" applyNumberFormat="1" applyFont="1" applyFill="1" applyBorder="1" applyAlignment="1">
      <alignment horizontal="center" vertical="center" wrapText="1"/>
    </xf>
    <xf numFmtId="0" fontId="62" fillId="0" borderId="1" xfId="52" applyFont="1" applyFill="1" applyBorder="1" applyAlignment="1">
      <alignment vertical="center" wrapText="1"/>
    </xf>
    <xf numFmtId="3" fontId="62" fillId="0" borderId="1" xfId="52" applyNumberFormat="1" applyFont="1" applyFill="1" applyBorder="1" applyAlignment="1">
      <alignment horizontal="right" vertical="center"/>
    </xf>
    <xf numFmtId="3" fontId="62" fillId="0" borderId="0" xfId="52" applyNumberFormat="1" applyFont="1" applyFill="1" applyAlignment="1">
      <alignment horizontal="center" vertical="center"/>
    </xf>
    <xf numFmtId="49" fontId="43" fillId="0" borderId="0" xfId="52" applyNumberFormat="1" applyFont="1" applyFill="1"/>
    <xf numFmtId="3" fontId="62" fillId="0" borderId="0" xfId="52" applyNumberFormat="1" applyFont="1" applyFill="1" applyAlignment="1">
      <alignment horizontal="center" vertical="center" wrapText="1"/>
    </xf>
    <xf numFmtId="0" fontId="43" fillId="0" borderId="0" xfId="52" applyFont="1" applyFill="1" applyBorder="1" applyAlignment="1">
      <alignment vertical="center"/>
    </xf>
    <xf numFmtId="3" fontId="43" fillId="0" borderId="0" xfId="52" applyNumberFormat="1" applyFont="1" applyFill="1"/>
    <xf numFmtId="0" fontId="62" fillId="0" borderId="0" xfId="52" applyFont="1" applyFill="1"/>
    <xf numFmtId="49" fontId="43" fillId="0" borderId="1" xfId="0" applyNumberFormat="1" applyFont="1" applyFill="1" applyBorder="1" applyAlignment="1">
      <alignment vertical="center"/>
    </xf>
    <xf numFmtId="0" fontId="43" fillId="0" borderId="1" xfId="39" applyFont="1" applyFill="1" applyBorder="1" applyAlignment="1">
      <alignment vertical="center"/>
    </xf>
    <xf numFmtId="3" fontId="43" fillId="0" borderId="3" xfId="32" applyNumberFormat="1" applyFont="1" applyFill="1" applyBorder="1" applyAlignment="1">
      <alignment horizontal="right" vertical="center"/>
    </xf>
    <xf numFmtId="49" fontId="43" fillId="0" borderId="3" xfId="0" applyNumberFormat="1" applyFont="1" applyFill="1" applyBorder="1" applyAlignment="1">
      <alignment vertical="center"/>
    </xf>
    <xf numFmtId="0" fontId="43" fillId="0" borderId="0" xfId="32" applyFont="1" applyFill="1" applyAlignment="1">
      <alignment vertical="center"/>
    </xf>
    <xf numFmtId="49" fontId="43" fillId="0" borderId="12" xfId="0" applyNumberFormat="1" applyFont="1" applyFill="1" applyBorder="1" applyAlignment="1">
      <alignment vertical="center"/>
    </xf>
    <xf numFmtId="0" fontId="43" fillId="0" borderId="1" xfId="32" applyFont="1" applyFill="1" applyBorder="1" applyAlignment="1">
      <alignment vertical="center" wrapText="1"/>
    </xf>
    <xf numFmtId="0" fontId="62" fillId="0" borderId="9" xfId="32" applyFont="1" applyFill="1" applyBorder="1" applyAlignment="1">
      <alignment horizontal="center" vertical="center" wrapText="1"/>
    </xf>
    <xf numFmtId="3" fontId="43" fillId="0" borderId="15" xfId="32" applyNumberFormat="1" applyFont="1" applyFill="1" applyBorder="1" applyAlignment="1">
      <alignment horizontal="right" vertical="center"/>
    </xf>
    <xf numFmtId="0" fontId="62" fillId="0" borderId="1" xfId="32" applyFont="1" applyFill="1" applyBorder="1" applyAlignment="1">
      <alignment vertical="center" wrapText="1"/>
    </xf>
    <xf numFmtId="0" fontId="62" fillId="0" borderId="10" xfId="32" applyFont="1" applyFill="1" applyBorder="1" applyAlignment="1">
      <alignment vertical="center" wrapText="1"/>
    </xf>
    <xf numFmtId="3" fontId="43" fillId="0" borderId="1" xfId="32" applyNumberFormat="1" applyFont="1" applyFill="1" applyBorder="1" applyAlignment="1">
      <alignment horizontal="right" vertical="center"/>
    </xf>
    <xf numFmtId="3" fontId="43" fillId="0" borderId="1" xfId="32" applyNumberFormat="1" applyFont="1" applyFill="1" applyBorder="1" applyAlignment="1">
      <alignment horizontal="right" vertical="center" wrapText="1"/>
    </xf>
    <xf numFmtId="0" fontId="62" fillId="0" borderId="0" xfId="52" applyFont="1" applyFill="1" applyBorder="1"/>
    <xf numFmtId="3" fontId="43" fillId="0" borderId="12" xfId="32" applyNumberFormat="1" applyFont="1" applyFill="1" applyBorder="1" applyAlignment="1">
      <alignment horizontal="right" vertical="center"/>
    </xf>
    <xf numFmtId="3" fontId="43" fillId="0" borderId="12" xfId="32" applyNumberFormat="1" applyFont="1" applyFill="1" applyBorder="1" applyAlignment="1">
      <alignment horizontal="right" vertical="center" wrapText="1"/>
    </xf>
    <xf numFmtId="3" fontId="43" fillId="0" borderId="28" xfId="32" applyNumberFormat="1" applyFont="1" applyFill="1" applyBorder="1" applyAlignment="1">
      <alignment horizontal="right" vertical="center"/>
    </xf>
    <xf numFmtId="3" fontId="43" fillId="0" borderId="28" xfId="32" applyNumberFormat="1" applyFont="1" applyFill="1" applyBorder="1" applyAlignment="1">
      <alignment horizontal="right" vertical="center" wrapText="1"/>
    </xf>
    <xf numFmtId="3" fontId="43" fillId="0" borderId="3" xfId="32" applyNumberFormat="1" applyFont="1" applyFill="1" applyBorder="1" applyAlignment="1">
      <alignment horizontal="right" vertical="center" wrapText="1"/>
    </xf>
    <xf numFmtId="3" fontId="62" fillId="0" borderId="10" xfId="32" applyNumberFormat="1" applyFont="1" applyFill="1" applyBorder="1" applyAlignment="1">
      <alignment vertical="center" wrapText="1"/>
    </xf>
    <xf numFmtId="3" fontId="62" fillId="0" borderId="0" xfId="32" applyNumberFormat="1" applyFont="1" applyFill="1" applyBorder="1" applyAlignment="1">
      <alignment vertical="center" wrapText="1"/>
    </xf>
    <xf numFmtId="3" fontId="43" fillId="0" borderId="46" xfId="32" applyNumberFormat="1" applyFont="1" applyFill="1" applyBorder="1" applyAlignment="1">
      <alignment horizontal="right" vertical="center"/>
    </xf>
    <xf numFmtId="3" fontId="43" fillId="0" borderId="46" xfId="32" applyNumberFormat="1" applyFont="1" applyFill="1" applyBorder="1" applyAlignment="1">
      <alignment horizontal="right" vertical="center" wrapText="1"/>
    </xf>
    <xf numFmtId="0" fontId="62" fillId="0" borderId="0" xfId="52" applyFont="1" applyFill="1" applyAlignment="1">
      <alignment horizontal="center" vertical="center"/>
    </xf>
    <xf numFmtId="3" fontId="43" fillId="0" borderId="15" xfId="32" applyNumberFormat="1" applyFont="1" applyFill="1" applyBorder="1" applyAlignment="1">
      <alignment horizontal="right" vertical="center" wrapText="1"/>
    </xf>
    <xf numFmtId="3" fontId="62" fillId="0" borderId="3" xfId="32" applyNumberFormat="1" applyFont="1" applyFill="1" applyBorder="1" applyAlignment="1">
      <alignment horizontal="right" vertical="center"/>
    </xf>
    <xf numFmtId="0" fontId="62" fillId="0" borderId="0" xfId="52" applyFont="1" applyFill="1" applyAlignment="1">
      <alignment horizontal="center" vertical="center" wrapText="1"/>
    </xf>
    <xf numFmtId="3" fontId="62" fillId="0" borderId="1" xfId="32" applyNumberFormat="1" applyFont="1" applyFill="1" applyBorder="1" applyAlignment="1">
      <alignment horizontal="right" vertical="center"/>
    </xf>
    <xf numFmtId="3" fontId="63" fillId="0" borderId="1" xfId="32" applyNumberFormat="1" applyFont="1" applyFill="1" applyBorder="1" applyAlignment="1">
      <alignment horizontal="right" vertical="center"/>
    </xf>
    <xf numFmtId="3" fontId="43" fillId="0" borderId="0" xfId="52" applyNumberFormat="1" applyFont="1" applyFill="1" applyBorder="1" applyAlignment="1">
      <alignment horizontal="center" vertical="center"/>
    </xf>
    <xf numFmtId="3" fontId="62" fillId="0" borderId="0" xfId="52" applyNumberFormat="1" applyFont="1" applyFill="1" applyBorder="1" applyAlignment="1">
      <alignment horizontal="center" vertical="center" wrapText="1"/>
    </xf>
    <xf numFmtId="0" fontId="62" fillId="0" borderId="0" xfId="52" applyFont="1" applyFill="1" applyBorder="1" applyAlignment="1">
      <alignment vertical="center" wrapText="1"/>
    </xf>
    <xf numFmtId="3" fontId="62" fillId="0" borderId="0" xfId="52" applyNumberFormat="1" applyFont="1" applyFill="1" applyBorder="1" applyAlignment="1">
      <alignment horizontal="right" vertical="center"/>
    </xf>
    <xf numFmtId="0" fontId="18" fillId="0" borderId="0" xfId="0" applyFont="1" applyAlignment="1">
      <alignment horizontal="right"/>
    </xf>
    <xf numFmtId="0" fontId="22" fillId="0" borderId="0" xfId="0" applyFont="1" applyAlignment="1">
      <alignment horizontal="center"/>
    </xf>
    <xf numFmtId="0" fontId="10" fillId="0" borderId="0" xfId="0" applyFont="1" applyBorder="1" applyAlignment="1">
      <alignment horizontal="right"/>
    </xf>
    <xf numFmtId="0" fontId="22" fillId="0" borderId="0" xfId="0" applyFont="1" applyAlignment="1">
      <alignment horizontal="center" wrapText="1"/>
    </xf>
    <xf numFmtId="0" fontId="19" fillId="0" borderId="0" xfId="0" applyFont="1" applyAlignment="1">
      <alignment horizontal="center"/>
    </xf>
    <xf numFmtId="0" fontId="23" fillId="0" borderId="1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0" fillId="0" borderId="7" xfId="0" applyFont="1" applyBorder="1" applyAlignment="1">
      <alignment horizontal="right"/>
    </xf>
    <xf numFmtId="0" fontId="23" fillId="0" borderId="1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2" fillId="0" borderId="1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62" fillId="0" borderId="2" xfId="32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63" fillId="0" borderId="2" xfId="32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62" fillId="0" borderId="1" xfId="32" applyFont="1" applyFill="1" applyBorder="1" applyAlignment="1">
      <alignment horizontal="center" vertical="center" wrapText="1"/>
    </xf>
    <xf numFmtId="3" fontId="62" fillId="0" borderId="12" xfId="32" applyNumberFormat="1" applyFont="1" applyFill="1" applyBorder="1" applyAlignment="1">
      <alignment vertical="center" wrapText="1"/>
    </xf>
    <xf numFmtId="3" fontId="62" fillId="0" borderId="15" xfId="32" applyNumberFormat="1" applyFont="1" applyFill="1" applyBorder="1" applyAlignment="1">
      <alignment vertical="center" wrapText="1"/>
    </xf>
    <xf numFmtId="3" fontId="62" fillId="0" borderId="42" xfId="32" applyNumberFormat="1" applyFont="1" applyFill="1" applyBorder="1" applyAlignment="1">
      <alignment vertical="center" wrapText="1"/>
    </xf>
    <xf numFmtId="3" fontId="62" fillId="0" borderId="43" xfId="32" applyNumberFormat="1" applyFont="1" applyFill="1" applyBorder="1" applyAlignment="1">
      <alignment horizontal="right" vertical="center" wrapText="1"/>
    </xf>
    <xf numFmtId="3" fontId="62" fillId="0" borderId="15" xfId="32" applyNumberFormat="1" applyFont="1" applyFill="1" applyBorder="1" applyAlignment="1">
      <alignment horizontal="right" vertical="center" wrapText="1"/>
    </xf>
    <xf numFmtId="3" fontId="62" fillId="0" borderId="42" xfId="32" applyNumberFormat="1" applyFont="1" applyFill="1" applyBorder="1" applyAlignment="1">
      <alignment horizontal="right" vertical="center" wrapText="1"/>
    </xf>
    <xf numFmtId="3" fontId="62" fillId="0" borderId="43" xfId="32" applyNumberFormat="1" applyFont="1" applyFill="1" applyBorder="1" applyAlignment="1">
      <alignment vertical="center" wrapText="1"/>
    </xf>
    <xf numFmtId="3" fontId="62" fillId="0" borderId="47" xfId="32" applyNumberFormat="1" applyFont="1" applyFill="1" applyBorder="1" applyAlignment="1">
      <alignment vertical="center" wrapText="1"/>
    </xf>
    <xf numFmtId="3" fontId="62" fillId="0" borderId="49" xfId="32" applyNumberFormat="1" applyFont="1" applyFill="1" applyBorder="1" applyAlignment="1">
      <alignment vertical="center" wrapText="1"/>
    </xf>
    <xf numFmtId="1" fontId="62" fillId="0" borderId="1" xfId="32" applyNumberFormat="1" applyFont="1" applyFill="1" applyBorder="1" applyAlignment="1">
      <alignment horizontal="center" vertical="center" wrapText="1"/>
    </xf>
    <xf numFmtId="0" fontId="62" fillId="0" borderId="4" xfId="32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/>
    </xf>
    <xf numFmtId="49" fontId="62" fillId="0" borderId="12" xfId="52" applyNumberFormat="1" applyFont="1" applyFill="1" applyBorder="1" applyAlignment="1">
      <alignment horizontal="center" vertical="center" wrapText="1"/>
    </xf>
    <xf numFmtId="49" fontId="62" fillId="0" borderId="3" xfId="52" applyNumberFormat="1" applyFont="1" applyFill="1" applyBorder="1" applyAlignment="1">
      <alignment horizontal="center" vertical="center" wrapText="1"/>
    </xf>
    <xf numFmtId="1" fontId="62" fillId="0" borderId="1" xfId="54" applyNumberFormat="1" applyFont="1" applyFill="1" applyBorder="1" applyAlignment="1">
      <alignment horizontal="center" vertical="center" wrapText="1"/>
    </xf>
    <xf numFmtId="3" fontId="62" fillId="0" borderId="12" xfId="52" applyNumberFormat="1" applyFont="1" applyFill="1" applyBorder="1" applyAlignment="1">
      <alignment horizontal="right" vertical="center"/>
    </xf>
    <xf numFmtId="3" fontId="62" fillId="0" borderId="15" xfId="52" applyNumberFormat="1" applyFont="1" applyFill="1" applyBorder="1" applyAlignment="1">
      <alignment horizontal="right" vertical="center"/>
    </xf>
    <xf numFmtId="3" fontId="43" fillId="0" borderId="1" xfId="52" applyNumberFormat="1" applyFont="1" applyFill="1" applyBorder="1" applyAlignment="1">
      <alignment horizontal="center" vertical="center"/>
    </xf>
    <xf numFmtId="1" fontId="62" fillId="0" borderId="12" xfId="54" applyNumberFormat="1" applyFont="1" applyFill="1" applyBorder="1" applyAlignment="1">
      <alignment horizontal="center" vertical="center" wrapText="1"/>
    </xf>
    <xf numFmtId="1" fontId="62" fillId="0" borderId="15" xfId="54" applyNumberFormat="1" applyFont="1" applyFill="1" applyBorder="1" applyAlignment="1">
      <alignment horizontal="center" vertical="center" wrapText="1"/>
    </xf>
    <xf numFmtId="1" fontId="62" fillId="0" borderId="12" xfId="52" applyNumberFormat="1" applyFont="1" applyFill="1" applyBorder="1" applyAlignment="1">
      <alignment horizontal="center" vertical="center" wrapText="1"/>
    </xf>
    <xf numFmtId="1" fontId="62" fillId="0" borderId="15" xfId="52" applyNumberFormat="1" applyFont="1" applyFill="1" applyBorder="1" applyAlignment="1">
      <alignment horizontal="center" vertical="center" wrapText="1"/>
    </xf>
    <xf numFmtId="1" fontId="62" fillId="0" borderId="1" xfId="52" applyNumberFormat="1" applyFont="1" applyFill="1" applyBorder="1" applyAlignment="1">
      <alignment horizontal="center" vertical="center" wrapText="1"/>
    </xf>
    <xf numFmtId="3" fontId="62" fillId="0" borderId="1" xfId="52" applyNumberFormat="1" applyFont="1" applyFill="1" applyBorder="1" applyAlignment="1">
      <alignment vertical="center"/>
    </xf>
    <xf numFmtId="1" fontId="62" fillId="0" borderId="3" xfId="52" applyNumberFormat="1" applyFont="1" applyFill="1" applyBorder="1" applyAlignment="1">
      <alignment horizontal="center" vertical="center" wrapText="1"/>
    </xf>
    <xf numFmtId="3" fontId="62" fillId="0" borderId="12" xfId="52" applyNumberFormat="1" applyFont="1" applyFill="1" applyBorder="1" applyAlignment="1">
      <alignment vertical="center"/>
    </xf>
    <xf numFmtId="3" fontId="62" fillId="0" borderId="15" xfId="52" applyNumberFormat="1" applyFont="1" applyFill="1" applyBorder="1" applyAlignment="1">
      <alignment vertical="center"/>
    </xf>
    <xf numFmtId="3" fontId="62" fillId="0" borderId="3" xfId="52" applyNumberFormat="1" applyFont="1" applyFill="1" applyBorder="1" applyAlignment="1">
      <alignment vertical="center"/>
    </xf>
    <xf numFmtId="3" fontId="62" fillId="0" borderId="3" xfId="52" applyNumberFormat="1" applyFont="1" applyFill="1" applyBorder="1" applyAlignment="1">
      <alignment horizontal="right" vertical="center"/>
    </xf>
    <xf numFmtId="3" fontId="62" fillId="0" borderId="1" xfId="52" applyNumberFormat="1" applyFont="1" applyFill="1" applyBorder="1" applyAlignment="1">
      <alignment horizontal="right" vertical="center"/>
    </xf>
    <xf numFmtId="3" fontId="62" fillId="0" borderId="12" xfId="52" applyNumberFormat="1" applyFont="1" applyFill="1" applyBorder="1" applyAlignment="1">
      <alignment vertical="center" wrapText="1"/>
    </xf>
    <xf numFmtId="0" fontId="62" fillId="0" borderId="15" xfId="52" applyFont="1" applyFill="1" applyBorder="1" applyAlignment="1">
      <alignment vertical="center" wrapText="1"/>
    </xf>
    <xf numFmtId="0" fontId="62" fillId="0" borderId="3" xfId="52" applyFont="1" applyFill="1" applyBorder="1" applyAlignment="1">
      <alignment vertical="center" wrapText="1"/>
    </xf>
    <xf numFmtId="3" fontId="62" fillId="0" borderId="15" xfId="52" applyNumberFormat="1" applyFont="1" applyFill="1" applyBorder="1" applyAlignment="1">
      <alignment vertical="center" wrapText="1"/>
    </xf>
    <xf numFmtId="3" fontId="62" fillId="0" borderId="3" xfId="52" applyNumberFormat="1" applyFont="1" applyFill="1" applyBorder="1" applyAlignment="1">
      <alignment vertical="center" wrapText="1"/>
    </xf>
    <xf numFmtId="0" fontId="62" fillId="0" borderId="12" xfId="52" applyFont="1" applyFill="1" applyBorder="1" applyAlignment="1">
      <alignment vertical="center" wrapText="1"/>
    </xf>
    <xf numFmtId="0" fontId="62" fillId="0" borderId="1" xfId="50" applyFont="1" applyFill="1" applyBorder="1" applyAlignment="1">
      <alignment horizontal="center" vertical="center" wrapText="1"/>
    </xf>
    <xf numFmtId="0" fontId="62" fillId="0" borderId="1" xfId="52" applyFont="1" applyFill="1" applyBorder="1" applyAlignment="1">
      <alignment horizontal="center" vertical="center" wrapText="1"/>
    </xf>
    <xf numFmtId="0" fontId="62" fillId="0" borderId="15" xfId="53" applyFont="1" applyFill="1" applyBorder="1" applyAlignment="1">
      <alignment horizontal="center" vertical="center" wrapText="1"/>
    </xf>
    <xf numFmtId="3" fontId="62" fillId="0" borderId="1" xfId="52" applyNumberFormat="1" applyFont="1" applyFill="1" applyBorder="1" applyAlignment="1">
      <alignment horizontal="right" vertical="center" wrapText="1"/>
    </xf>
    <xf numFmtId="49" fontId="62" fillId="0" borderId="1" xfId="52" applyNumberFormat="1" applyFont="1" applyFill="1" applyBorder="1" applyAlignment="1">
      <alignment horizontal="center" vertical="center" wrapText="1"/>
    </xf>
    <xf numFmtId="0" fontId="62" fillId="0" borderId="12" xfId="32" applyFont="1" applyFill="1" applyBorder="1" applyAlignment="1">
      <alignment horizontal="center" vertical="center" wrapText="1"/>
    </xf>
    <xf numFmtId="0" fontId="62" fillId="0" borderId="15" xfId="32" applyFont="1" applyFill="1" applyBorder="1" applyAlignment="1">
      <alignment horizontal="center" vertical="center" wrapText="1"/>
    </xf>
    <xf numFmtId="0" fontId="62" fillId="0" borderId="3" xfId="32" applyFont="1" applyFill="1" applyBorder="1" applyAlignment="1">
      <alignment horizontal="center" vertical="center" wrapText="1"/>
    </xf>
    <xf numFmtId="3" fontId="62" fillId="0" borderId="2" xfId="52" applyNumberFormat="1" applyFont="1" applyFill="1" applyBorder="1" applyAlignment="1">
      <alignment horizontal="center" vertical="center"/>
    </xf>
    <xf numFmtId="3" fontId="62" fillId="0" borderId="8" xfId="52" applyNumberFormat="1" applyFont="1" applyFill="1" applyBorder="1" applyAlignment="1">
      <alignment horizontal="center" vertical="center"/>
    </xf>
    <xf numFmtId="3" fontId="62" fillId="0" borderId="5" xfId="52" applyNumberFormat="1" applyFont="1" applyFill="1" applyBorder="1" applyAlignment="1">
      <alignment horizontal="center" vertical="center"/>
    </xf>
    <xf numFmtId="3" fontId="62" fillId="0" borderId="1" xfId="52" applyNumberFormat="1" applyFont="1" applyFill="1" applyBorder="1" applyAlignment="1">
      <alignment horizontal="center" vertical="center"/>
    </xf>
    <xf numFmtId="0" fontId="62" fillId="0" borderId="1" xfId="52" applyFont="1" applyFill="1" applyBorder="1" applyAlignment="1">
      <alignment horizontal="center" vertical="center"/>
    </xf>
    <xf numFmtId="49" fontId="62" fillId="0" borderId="1" xfId="32" applyNumberFormat="1" applyFont="1" applyFill="1" applyBorder="1" applyAlignment="1">
      <alignment horizontal="center" vertical="center" wrapText="1"/>
    </xf>
    <xf numFmtId="3" fontId="39" fillId="0" borderId="12" xfId="32" applyNumberFormat="1" applyFont="1" applyFill="1" applyBorder="1" applyAlignment="1">
      <alignment horizontal="right" vertical="center" wrapText="1"/>
    </xf>
    <xf numFmtId="3" fontId="39" fillId="0" borderId="15" xfId="32" applyNumberFormat="1" applyFont="1" applyFill="1" applyBorder="1" applyAlignment="1">
      <alignment horizontal="right" vertical="center" wrapText="1"/>
    </xf>
    <xf numFmtId="3" fontId="39" fillId="0" borderId="42" xfId="32" applyNumberFormat="1" applyFont="1" applyFill="1" applyBorder="1" applyAlignment="1">
      <alignment horizontal="right" vertical="center" wrapText="1"/>
    </xf>
    <xf numFmtId="3" fontId="39" fillId="0" borderId="43" xfId="32" applyNumberFormat="1" applyFont="1" applyFill="1" applyBorder="1" applyAlignment="1">
      <alignment horizontal="right" vertical="center" wrapText="1"/>
    </xf>
    <xf numFmtId="0" fontId="48" fillId="0" borderId="2" xfId="32" applyFont="1" applyFill="1" applyBorder="1" applyAlignment="1">
      <alignment horizontal="center" vertical="center" wrapText="1"/>
    </xf>
    <xf numFmtId="0" fontId="47" fillId="0" borderId="5" xfId="0" applyFont="1" applyBorder="1" applyAlignment="1">
      <alignment horizontal="center" vertical="center"/>
    </xf>
    <xf numFmtId="1" fontId="39" fillId="0" borderId="12" xfId="50" applyNumberFormat="1" applyFont="1" applyFill="1" applyBorder="1" applyAlignment="1">
      <alignment horizontal="center" vertical="center" wrapText="1"/>
    </xf>
    <xf numFmtId="1" fontId="39" fillId="0" borderId="3" xfId="50" applyNumberFormat="1" applyFont="1" applyFill="1" applyBorder="1" applyAlignment="1">
      <alignment horizontal="center" vertical="center" wrapText="1"/>
    </xf>
    <xf numFmtId="3" fontId="39" fillId="0" borderId="12" xfId="50" applyNumberFormat="1" applyFont="1" applyFill="1" applyBorder="1" applyAlignment="1">
      <alignment horizontal="right" vertical="center" wrapText="1"/>
    </xf>
    <xf numFmtId="3" fontId="39" fillId="0" borderId="3" xfId="50" applyNumberFormat="1" applyFont="1" applyFill="1" applyBorder="1" applyAlignment="1">
      <alignment horizontal="right" vertical="center" wrapText="1"/>
    </xf>
    <xf numFmtId="3" fontId="41" fillId="0" borderId="1" xfId="50" applyNumberFormat="1" applyFont="1" applyFill="1" applyBorder="1" applyAlignment="1">
      <alignment horizontal="center" vertical="center"/>
    </xf>
    <xf numFmtId="1" fontId="39" fillId="0" borderId="1" xfId="32" applyNumberFormat="1" applyFont="1" applyFill="1" applyBorder="1" applyAlignment="1">
      <alignment horizontal="center" vertical="center" wrapText="1"/>
    </xf>
    <xf numFmtId="0" fontId="39" fillId="0" borderId="1" xfId="32" applyFont="1" applyFill="1" applyBorder="1" applyAlignment="1">
      <alignment horizontal="center" vertical="center" wrapText="1"/>
    </xf>
    <xf numFmtId="0" fontId="39" fillId="0" borderId="12" xfId="32" applyFont="1" applyFill="1" applyBorder="1" applyAlignment="1">
      <alignment horizontal="center" vertical="center" wrapText="1"/>
    </xf>
    <xf numFmtId="0" fontId="39" fillId="0" borderId="15" xfId="32" applyFont="1" applyFill="1" applyBorder="1" applyAlignment="1">
      <alignment horizontal="center" vertical="center" wrapText="1"/>
    </xf>
    <xf numFmtId="0" fontId="39" fillId="0" borderId="3" xfId="32" applyFont="1" applyFill="1" applyBorder="1" applyAlignment="1">
      <alignment horizontal="center" vertical="center" wrapText="1"/>
    </xf>
    <xf numFmtId="49" fontId="39" fillId="0" borderId="12" xfId="50" applyNumberFormat="1" applyFont="1" applyFill="1" applyBorder="1" applyAlignment="1">
      <alignment horizontal="center" vertical="center" wrapText="1"/>
    </xf>
    <xf numFmtId="49" fontId="39" fillId="0" borderId="3" xfId="50" applyNumberFormat="1" applyFont="1" applyFill="1" applyBorder="1" applyAlignment="1">
      <alignment horizontal="center" vertical="center" wrapText="1"/>
    </xf>
    <xf numFmtId="1" fontId="39" fillId="0" borderId="15" xfId="50" applyNumberFormat="1" applyFont="1" applyFill="1" applyBorder="1" applyAlignment="1">
      <alignment horizontal="center" vertical="center" wrapText="1"/>
    </xf>
    <xf numFmtId="3" fontId="39" fillId="0" borderId="15" xfId="50" applyNumberFormat="1" applyFont="1" applyFill="1" applyBorder="1" applyAlignment="1">
      <alignment horizontal="right" vertical="center" wrapText="1"/>
    </xf>
    <xf numFmtId="1" fontId="39" fillId="0" borderId="1" xfId="50" applyNumberFormat="1" applyFont="1" applyFill="1" applyBorder="1" applyAlignment="1">
      <alignment horizontal="center" vertical="center" wrapText="1"/>
    </xf>
    <xf numFmtId="49" fontId="39" fillId="0" borderId="1" xfId="50" applyNumberFormat="1" applyFont="1" applyFill="1" applyBorder="1" applyAlignment="1">
      <alignment horizontal="center" vertical="center" wrapText="1"/>
    </xf>
    <xf numFmtId="3" fontId="39" fillId="0" borderId="1" xfId="50" applyNumberFormat="1" applyFont="1" applyFill="1" applyBorder="1" applyAlignment="1">
      <alignment horizontal="right" vertical="center" wrapText="1"/>
    </xf>
    <xf numFmtId="0" fontId="39" fillId="0" borderId="1" xfId="50" applyFont="1" applyFill="1" applyBorder="1" applyAlignment="1">
      <alignment horizontal="right" vertical="center" wrapText="1"/>
    </xf>
    <xf numFmtId="0" fontId="39" fillId="0" borderId="1" xfId="50" applyFont="1" applyFill="1" applyBorder="1" applyAlignment="1">
      <alignment horizontal="center" vertical="center" wrapText="1"/>
    </xf>
    <xf numFmtId="49" fontId="39" fillId="0" borderId="15" xfId="50" applyNumberFormat="1" applyFont="1" applyFill="1" applyBorder="1" applyAlignment="1">
      <alignment horizontal="center" vertical="center" wrapText="1"/>
    </xf>
    <xf numFmtId="49" fontId="41" fillId="0" borderId="1" xfId="5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9" fillId="0" borderId="1" xfId="0" applyFont="1" applyFill="1" applyBorder="1" applyAlignment="1">
      <alignment horizontal="left"/>
    </xf>
    <xf numFmtId="0" fontId="10" fillId="0" borderId="1" xfId="0" applyFont="1" applyBorder="1"/>
    <xf numFmtId="0" fontId="19" fillId="0" borderId="13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0" fillId="0" borderId="0" xfId="0" applyAlignment="1"/>
    <xf numFmtId="0" fontId="19" fillId="0" borderId="1" xfId="0" applyFont="1" applyBorder="1" applyAlignment="1">
      <alignment horizontal="center"/>
    </xf>
    <xf numFmtId="0" fontId="22" fillId="0" borderId="1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19" fillId="0" borderId="2" xfId="48" applyFont="1" applyBorder="1" applyAlignment="1">
      <alignment horizontal="center" vertical="center"/>
    </xf>
    <xf numFmtId="0" fontId="19" fillId="0" borderId="5" xfId="48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4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11" fillId="0" borderId="1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 applyAlignment="1">
      <alignment horizontal="center"/>
    </xf>
    <xf numFmtId="0" fontId="19" fillId="0" borderId="2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/>
    </xf>
    <xf numFmtId="0" fontId="19" fillId="0" borderId="2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24" fillId="0" borderId="2" xfId="0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19" fillId="0" borderId="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6" fillId="0" borderId="0" xfId="6" applyFont="1" applyAlignment="1">
      <alignment horizontal="center" vertical="center"/>
    </xf>
    <xf numFmtId="0" fontId="10" fillId="0" borderId="0" xfId="6" applyFont="1" applyAlignment="1">
      <alignment horizontal="center" vertical="center"/>
    </xf>
    <xf numFmtId="0" fontId="19" fillId="0" borderId="0" xfId="0" applyFont="1" applyFill="1" applyAlignment="1">
      <alignment horizontal="center" vertical="center" wrapText="1"/>
    </xf>
    <xf numFmtId="0" fontId="19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0" fillId="0" borderId="0" xfId="40" applyFont="1" applyAlignment="1">
      <alignment horizontal="left" vertical="center" wrapText="1"/>
    </xf>
    <xf numFmtId="0" fontId="12" fillId="0" borderId="0" xfId="40" applyFont="1" applyAlignment="1">
      <alignment horizontal="center" vertical="center"/>
    </xf>
    <xf numFmtId="0" fontId="13" fillId="0" borderId="0" xfId="40" applyFont="1" applyAlignment="1">
      <alignment horizontal="center" vertical="center"/>
    </xf>
    <xf numFmtId="0" fontId="12" fillId="0" borderId="0" xfId="4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50" fillId="0" borderId="0" xfId="55" applyFont="1" applyFill="1" applyBorder="1" applyAlignment="1">
      <alignment horizontal="left" vertical="center"/>
    </xf>
    <xf numFmtId="0" fontId="50" fillId="0" borderId="0" xfId="55" applyFont="1" applyFill="1" applyBorder="1" applyAlignment="1">
      <alignment horizontal="right" vertical="center"/>
    </xf>
    <xf numFmtId="0" fontId="50" fillId="0" borderId="0" xfId="55" applyFont="1" applyFill="1" applyBorder="1" applyAlignment="1">
      <alignment vertic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1" xfId="0" applyBorder="1"/>
    <xf numFmtId="3" fontId="0" fillId="0" borderId="12" xfId="0" applyNumberFormat="1" applyBorder="1" applyAlignment="1">
      <alignment vertical="center"/>
    </xf>
    <xf numFmtId="3" fontId="0" fillId="0" borderId="3" xfId="0" applyNumberFormat="1" applyBorder="1" applyAlignment="1">
      <alignment vertical="center"/>
    </xf>
    <xf numFmtId="0" fontId="12" fillId="0" borderId="1" xfId="0" applyFont="1" applyBorder="1" applyAlignment="1"/>
    <xf numFmtId="0" fontId="13" fillId="0" borderId="1" xfId="0" applyFont="1" applyBorder="1" applyAlignment="1"/>
    <xf numFmtId="0" fontId="13" fillId="0" borderId="1" xfId="0" applyFont="1" applyFill="1" applyBorder="1" applyAlignment="1"/>
    <xf numFmtId="0" fontId="20" fillId="0" borderId="2" xfId="0" applyFont="1" applyBorder="1" applyAlignment="1">
      <alignment wrapText="1"/>
    </xf>
    <xf numFmtId="0" fontId="20" fillId="0" borderId="8" xfId="0" applyFont="1" applyBorder="1" applyAlignment="1">
      <alignment wrapText="1"/>
    </xf>
    <xf numFmtId="0" fontId="20" fillId="0" borderId="5" xfId="0" applyFont="1" applyBorder="1" applyAlignment="1">
      <alignment wrapText="1"/>
    </xf>
    <xf numFmtId="0" fontId="13" fillId="0" borderId="2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20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14" fillId="0" borderId="1" xfId="0" applyFont="1" applyBorder="1" applyAlignment="1"/>
    <xf numFmtId="14" fontId="43" fillId="0" borderId="2" xfId="6" applyNumberFormat="1" applyFont="1" applyFill="1" applyBorder="1" applyAlignment="1">
      <alignment vertical="center"/>
    </xf>
    <xf numFmtId="14" fontId="20" fillId="0" borderId="24" xfId="6" applyNumberFormat="1" applyFont="1" applyFill="1" applyBorder="1" applyAlignment="1">
      <alignment horizontal="center" vertical="center" wrapText="1"/>
    </xf>
    <xf numFmtId="3" fontId="20" fillId="0" borderId="23" xfId="6" applyNumberFormat="1" applyFont="1" applyFill="1" applyBorder="1" applyAlignment="1">
      <alignment horizontal="center" vertical="center" wrapText="1"/>
    </xf>
    <xf numFmtId="14" fontId="20" fillId="0" borderId="31" xfId="6" applyNumberFormat="1" applyFont="1" applyFill="1" applyBorder="1" applyAlignment="1">
      <alignment horizontal="center" vertical="center"/>
    </xf>
    <xf numFmtId="0" fontId="65" fillId="0" borderId="24" xfId="6" applyFont="1" applyFill="1" applyBorder="1" applyAlignment="1">
      <alignment horizontal="center" vertical="center"/>
    </xf>
    <xf numFmtId="14" fontId="30" fillId="0" borderId="23" xfId="6" applyNumberFormat="1" applyFont="1" applyFill="1" applyBorder="1" applyAlignment="1">
      <alignment horizontal="center" vertical="center" wrapText="1"/>
    </xf>
    <xf numFmtId="3" fontId="20" fillId="0" borderId="31" xfId="6" applyNumberFormat="1" applyFont="1" applyFill="1" applyBorder="1" applyAlignment="1">
      <alignment horizontal="center" vertical="center" wrapText="1"/>
    </xf>
    <xf numFmtId="1" fontId="20" fillId="0" borderId="31" xfId="6" applyNumberFormat="1" applyFont="1" applyFill="1" applyBorder="1" applyAlignment="1">
      <alignment horizontal="center" vertical="center" wrapText="1"/>
    </xf>
    <xf numFmtId="3" fontId="20" fillId="0" borderId="32" xfId="6" applyNumberFormat="1" applyFont="1" applyFill="1" applyBorder="1" applyAlignment="1">
      <alignment vertical="center"/>
    </xf>
    <xf numFmtId="14" fontId="43" fillId="0" borderId="33" xfId="6" applyNumberFormat="1" applyFont="1" applyFill="1" applyBorder="1" applyAlignment="1">
      <alignment vertical="center"/>
    </xf>
    <xf numFmtId="14" fontId="20" fillId="0" borderId="34" xfId="6" applyNumberFormat="1" applyFont="1" applyFill="1" applyBorder="1" applyAlignment="1">
      <alignment vertical="center"/>
    </xf>
    <xf numFmtId="3" fontId="20" fillId="0" borderId="27" xfId="6" applyNumberFormat="1" applyFont="1" applyFill="1" applyBorder="1" applyAlignment="1">
      <alignment vertical="center"/>
    </xf>
    <xf numFmtId="166" fontId="20" fillId="0" borderId="27" xfId="6" applyNumberFormat="1" applyFont="1" applyFill="1" applyBorder="1" applyAlignment="1">
      <alignment vertical="center" wrapText="1"/>
    </xf>
    <xf numFmtId="14" fontId="30" fillId="0" borderId="27" xfId="6" applyNumberFormat="1" applyFont="1" applyFill="1" applyBorder="1" applyAlignment="1">
      <alignment horizontal="left" vertical="center" wrapText="1"/>
    </xf>
    <xf numFmtId="14" fontId="20" fillId="0" borderId="27" xfId="6" applyNumberFormat="1" applyFont="1" applyFill="1" applyBorder="1" applyAlignment="1">
      <alignment vertical="center"/>
    </xf>
    <xf numFmtId="14" fontId="30" fillId="0" borderId="26" xfId="6" applyNumberFormat="1" applyFont="1" applyFill="1" applyBorder="1" applyAlignment="1">
      <alignment vertical="center" wrapText="1"/>
    </xf>
    <xf numFmtId="3" fontId="20" fillId="0" borderId="18" xfId="6" applyNumberFormat="1" applyFont="1" applyFill="1" applyBorder="1" applyAlignment="1">
      <alignment vertical="center"/>
    </xf>
    <xf numFmtId="1" fontId="20" fillId="0" borderId="27" xfId="6" applyNumberFormat="1" applyFont="1" applyFill="1" applyBorder="1" applyAlignment="1">
      <alignment vertical="center"/>
    </xf>
    <xf numFmtId="14" fontId="30" fillId="0" borderId="35" xfId="6" applyNumberFormat="1" applyFont="1" applyFill="1" applyBorder="1" applyAlignment="1">
      <alignment vertical="center" wrapText="1"/>
    </xf>
    <xf numFmtId="14" fontId="43" fillId="0" borderId="36" xfId="6" applyNumberFormat="1" applyFont="1" applyFill="1" applyBorder="1" applyAlignment="1">
      <alignment vertical="center"/>
    </xf>
    <xf numFmtId="14" fontId="20" fillId="0" borderId="37" xfId="6" applyNumberFormat="1" applyFont="1" applyFill="1" applyBorder="1" applyAlignment="1">
      <alignment vertical="center" wrapText="1" shrinkToFit="1"/>
    </xf>
    <xf numFmtId="3" fontId="20" fillId="0" borderId="26" xfId="6" applyNumberFormat="1" applyFont="1" applyFill="1" applyBorder="1" applyAlignment="1">
      <alignment vertical="center"/>
    </xf>
    <xf numFmtId="3" fontId="30" fillId="0" borderId="26" xfId="6" applyNumberFormat="1" applyFont="1" applyFill="1" applyBorder="1" applyAlignment="1">
      <alignment vertical="center" wrapText="1"/>
    </xf>
    <xf numFmtId="167" fontId="30" fillId="0" borderId="26" xfId="6" applyNumberFormat="1" applyFont="1" applyFill="1" applyBorder="1" applyAlignment="1">
      <alignment horizontal="left" vertical="center"/>
    </xf>
    <xf numFmtId="14" fontId="20" fillId="0" borderId="26" xfId="6" applyNumberFormat="1" applyFont="1" applyFill="1" applyBorder="1" applyAlignment="1">
      <alignment vertical="center"/>
    </xf>
    <xf numFmtId="14" fontId="20" fillId="0" borderId="26" xfId="6" applyNumberFormat="1" applyFont="1" applyFill="1" applyBorder="1" applyAlignment="1">
      <alignment vertical="center" wrapText="1"/>
    </xf>
    <xf numFmtId="1" fontId="20" fillId="0" borderId="26" xfId="6" applyNumberFormat="1" applyFont="1" applyFill="1" applyBorder="1" applyAlignment="1">
      <alignment vertical="center"/>
    </xf>
    <xf numFmtId="0" fontId="10" fillId="0" borderId="37" xfId="6" applyFont="1" applyFill="1" applyBorder="1" applyAlignment="1">
      <alignment vertical="center"/>
    </xf>
    <xf numFmtId="10" fontId="30" fillId="0" borderId="26" xfId="6" applyNumberFormat="1" applyFont="1" applyFill="1" applyBorder="1" applyAlignment="1">
      <alignment horizontal="left" vertical="center"/>
    </xf>
    <xf numFmtId="9" fontId="30" fillId="0" borderId="26" xfId="6" applyNumberFormat="1" applyFont="1" applyFill="1" applyBorder="1" applyAlignment="1">
      <alignment horizontal="left" vertical="center"/>
    </xf>
    <xf numFmtId="14" fontId="33" fillId="0" borderId="26" xfId="6" applyNumberFormat="1" applyFont="1" applyFill="1" applyBorder="1" applyAlignment="1">
      <alignment vertical="center" wrapText="1"/>
    </xf>
    <xf numFmtId="0" fontId="10" fillId="0" borderId="38" xfId="6" applyFont="1" applyFill="1" applyBorder="1" applyAlignment="1">
      <alignment vertical="center"/>
    </xf>
    <xf numFmtId="3" fontId="30" fillId="0" borderId="25" xfId="6" applyNumberFormat="1" applyFont="1" applyFill="1" applyBorder="1" applyAlignment="1">
      <alignment vertical="center" wrapText="1"/>
    </xf>
    <xf numFmtId="14" fontId="20" fillId="0" borderId="25" xfId="6" applyNumberFormat="1" applyFont="1" applyFill="1" applyBorder="1" applyAlignment="1">
      <alignment vertical="center"/>
    </xf>
    <xf numFmtId="14" fontId="36" fillId="0" borderId="26" xfId="6" applyNumberFormat="1" applyFont="1" applyFill="1" applyBorder="1" applyAlignment="1">
      <alignment vertical="center"/>
    </xf>
    <xf numFmtId="3" fontId="32" fillId="0" borderId="26" xfId="6" applyNumberFormat="1" applyFont="1" applyFill="1" applyBorder="1" applyAlignment="1">
      <alignment vertical="center" wrapText="1"/>
    </xf>
    <xf numFmtId="0" fontId="10" fillId="0" borderId="39" xfId="6" applyFont="1" applyFill="1" applyBorder="1" applyAlignment="1">
      <alignment vertical="center"/>
    </xf>
    <xf numFmtId="3" fontId="30" fillId="0" borderId="18" xfId="6" applyNumberFormat="1" applyFont="1" applyFill="1" applyBorder="1" applyAlignment="1">
      <alignment vertical="center" wrapText="1"/>
    </xf>
    <xf numFmtId="14" fontId="30" fillId="0" borderId="18" xfId="6" applyNumberFormat="1" applyFont="1" applyFill="1" applyBorder="1" applyAlignment="1">
      <alignment horizontal="left" vertical="center"/>
    </xf>
    <xf numFmtId="14" fontId="20" fillId="0" borderId="18" xfId="6" applyNumberFormat="1" applyFont="1" applyFill="1" applyBorder="1" applyAlignment="1">
      <alignment vertical="center"/>
    </xf>
    <xf numFmtId="14" fontId="30" fillId="0" borderId="18" xfId="6" applyNumberFormat="1" applyFont="1" applyFill="1" applyBorder="1" applyAlignment="1">
      <alignment vertical="center" wrapText="1"/>
    </xf>
    <xf numFmtId="3" fontId="20" fillId="0" borderId="35" xfId="6" applyNumberFormat="1" applyFont="1" applyFill="1" applyBorder="1" applyAlignment="1">
      <alignment vertical="center"/>
    </xf>
    <xf numFmtId="3" fontId="20" fillId="0" borderId="19" xfId="6" applyNumberFormat="1" applyFont="1" applyFill="1" applyBorder="1" applyAlignment="1">
      <alignment vertical="center"/>
    </xf>
    <xf numFmtId="3" fontId="20" fillId="0" borderId="39" xfId="6" applyNumberFormat="1" applyFont="1" applyFill="1" applyBorder="1" applyAlignment="1">
      <alignment vertical="center"/>
    </xf>
    <xf numFmtId="0" fontId="19" fillId="0" borderId="2" xfId="6" applyFont="1" applyFill="1" applyBorder="1" applyAlignment="1">
      <alignment vertical="center"/>
    </xf>
    <xf numFmtId="0" fontId="66" fillId="0" borderId="24" xfId="0" applyFont="1" applyFill="1" applyBorder="1" applyAlignment="1">
      <alignment vertical="center"/>
    </xf>
    <xf numFmtId="3" fontId="21" fillId="0" borderId="23" xfId="6" applyNumberFormat="1" applyFont="1" applyFill="1" applyBorder="1" applyAlignment="1">
      <alignment vertical="center"/>
    </xf>
    <xf numFmtId="3" fontId="32" fillId="0" borderId="23" xfId="6" applyNumberFormat="1" applyFont="1" applyFill="1" applyBorder="1" applyAlignment="1">
      <alignment vertical="center" wrapText="1"/>
    </xf>
    <xf numFmtId="14" fontId="32" fillId="0" borderId="23" xfId="6" applyNumberFormat="1" applyFont="1" applyFill="1" applyBorder="1" applyAlignment="1">
      <alignment horizontal="left" vertical="center"/>
    </xf>
    <xf numFmtId="14" fontId="20" fillId="0" borderId="23" xfId="6" applyNumberFormat="1" applyFont="1" applyFill="1" applyBorder="1" applyAlignment="1">
      <alignment vertical="center"/>
    </xf>
    <xf numFmtId="14" fontId="21" fillId="0" borderId="23" xfId="6" applyNumberFormat="1" applyFont="1" applyFill="1" applyBorder="1" applyAlignment="1">
      <alignment vertical="center"/>
    </xf>
    <xf numFmtId="3" fontId="21" fillId="0" borderId="31" xfId="6" applyNumberFormat="1" applyFont="1" applyFill="1" applyBorder="1" applyAlignment="1">
      <alignment vertical="center"/>
    </xf>
    <xf numFmtId="3" fontId="21" fillId="0" borderId="24" xfId="6" applyNumberFormat="1" applyFont="1" applyFill="1" applyBorder="1" applyAlignment="1">
      <alignment vertical="center"/>
    </xf>
    <xf numFmtId="1" fontId="21" fillId="0" borderId="24" xfId="6" applyNumberFormat="1" applyFont="1" applyFill="1" applyBorder="1" applyAlignment="1">
      <alignment vertical="center"/>
    </xf>
    <xf numFmtId="3" fontId="21" fillId="0" borderId="32" xfId="6" applyNumberFormat="1" applyFont="1" applyFill="1" applyBorder="1" applyAlignment="1">
      <alignment vertical="center"/>
    </xf>
    <xf numFmtId="14" fontId="43" fillId="0" borderId="88" xfId="6" applyNumberFormat="1" applyFont="1" applyFill="1" applyBorder="1" applyAlignment="1">
      <alignment vertical="center"/>
    </xf>
    <xf numFmtId="1" fontId="20" fillId="0" borderId="39" xfId="6" applyNumberFormat="1" applyFont="1" applyFill="1" applyBorder="1" applyAlignment="1">
      <alignment vertical="center"/>
    </xf>
    <xf numFmtId="14" fontId="30" fillId="0" borderId="89" xfId="6" applyNumberFormat="1" applyFont="1" applyFill="1" applyBorder="1" applyAlignment="1">
      <alignment vertical="center" wrapText="1"/>
    </xf>
    <xf numFmtId="14" fontId="30" fillId="0" borderId="16" xfId="5" applyNumberFormat="1" applyFont="1" applyBorder="1" applyAlignment="1">
      <alignment horizontal="center" vertical="center" wrapText="1"/>
    </xf>
    <xf numFmtId="14" fontId="20" fillId="0" borderId="16" xfId="5" applyNumberFormat="1" applyFont="1" applyBorder="1" applyAlignment="1">
      <alignment horizontal="center" vertical="center" wrapText="1"/>
    </xf>
    <xf numFmtId="3" fontId="20" fillId="0" borderId="16" xfId="5" applyNumberFormat="1" applyFont="1" applyBorder="1" applyAlignment="1">
      <alignment horizontal="center" vertical="center" wrapText="1"/>
    </xf>
    <xf numFmtId="0" fontId="30" fillId="0" borderId="16" xfId="5" applyNumberFormat="1" applyFont="1" applyBorder="1" applyAlignment="1">
      <alignment horizontal="center" vertical="center" wrapText="1"/>
    </xf>
    <xf numFmtId="14" fontId="20" fillId="0" borderId="16" xfId="5" applyNumberFormat="1" applyFont="1" applyBorder="1" applyAlignment="1">
      <alignment horizontal="center" vertical="center" wrapText="1"/>
    </xf>
    <xf numFmtId="0" fontId="20" fillId="0" borderId="16" xfId="5" applyFont="1" applyBorder="1" applyAlignment="1">
      <alignment horizontal="center" vertical="center" wrapText="1"/>
    </xf>
    <xf numFmtId="0" fontId="30" fillId="0" borderId="16" xfId="5" applyFont="1" applyBorder="1" applyAlignment="1">
      <alignment horizontal="center" vertical="center" wrapText="1"/>
    </xf>
    <xf numFmtId="1" fontId="20" fillId="0" borderId="17" xfId="5" applyNumberFormat="1" applyFont="1" applyBorder="1" applyAlignment="1">
      <alignment horizontal="center" vertical="center" wrapText="1"/>
    </xf>
    <xf numFmtId="14" fontId="30" fillId="0" borderId="25" xfId="5" applyNumberFormat="1" applyFont="1" applyBorder="1" applyAlignment="1">
      <alignment vertical="center"/>
    </xf>
    <xf numFmtId="0" fontId="10" fillId="0" borderId="25" xfId="5" applyFont="1" applyBorder="1" applyAlignment="1">
      <alignment vertical="center"/>
    </xf>
    <xf numFmtId="3" fontId="20" fillId="0" borderId="25" xfId="5" applyNumberFormat="1" applyFont="1" applyBorder="1" applyAlignment="1">
      <alignment vertical="center"/>
    </xf>
    <xf numFmtId="0" fontId="30" fillId="0" borderId="25" xfId="5" applyNumberFormat="1" applyFont="1" applyBorder="1" applyAlignment="1">
      <alignment vertical="center" wrapText="1"/>
    </xf>
    <xf numFmtId="10" fontId="30" fillId="0" borderId="26" xfId="5" applyNumberFormat="1" applyFont="1" applyBorder="1" applyAlignment="1">
      <alignment horizontal="center" vertical="center"/>
    </xf>
    <xf numFmtId="3" fontId="20" fillId="0" borderId="25" xfId="5" applyNumberFormat="1" applyFont="1" applyFill="1" applyBorder="1" applyAlignment="1">
      <alignment vertical="center"/>
    </xf>
    <xf numFmtId="14" fontId="30" fillId="0" borderId="25" xfId="5" applyNumberFormat="1" applyFont="1" applyBorder="1" applyAlignment="1">
      <alignment vertical="center" wrapText="1"/>
    </xf>
    <xf numFmtId="14" fontId="20" fillId="0" borderId="25" xfId="5" applyNumberFormat="1" applyFont="1" applyBorder="1" applyAlignment="1">
      <alignment vertical="center"/>
    </xf>
    <xf numFmtId="3" fontId="20" fillId="0" borderId="26" xfId="5" applyNumberFormat="1" applyFont="1" applyBorder="1" applyAlignment="1">
      <alignment vertical="center"/>
    </xf>
    <xf numFmtId="1" fontId="20" fillId="0" borderId="90" xfId="5" applyNumberFormat="1" applyFont="1" applyBorder="1" applyAlignment="1">
      <alignment vertical="center"/>
    </xf>
    <xf numFmtId="3" fontId="20" fillId="0" borderId="90" xfId="5" applyNumberFormat="1" applyFont="1" applyBorder="1" applyAlignment="1">
      <alignment vertical="center"/>
    </xf>
    <xf numFmtId="14" fontId="32" fillId="0" borderId="25" xfId="5" applyNumberFormat="1" applyFont="1" applyBorder="1" applyAlignment="1">
      <alignment vertical="center"/>
    </xf>
    <xf numFmtId="0" fontId="19" fillId="0" borderId="25" xfId="5" applyFont="1" applyBorder="1" applyAlignment="1">
      <alignment vertical="center"/>
    </xf>
    <xf numFmtId="3" fontId="21" fillId="0" borderId="25" xfId="5" applyNumberFormat="1" applyFont="1" applyBorder="1" applyAlignment="1">
      <alignment vertical="center"/>
    </xf>
    <xf numFmtId="0" fontId="32" fillId="0" borderId="25" xfId="5" applyNumberFormat="1" applyFont="1" applyBorder="1" applyAlignment="1">
      <alignment vertical="center" wrapText="1"/>
    </xf>
    <xf numFmtId="10" fontId="32" fillId="0" borderId="26" xfId="5" applyNumberFormat="1" applyFont="1" applyBorder="1" applyAlignment="1">
      <alignment horizontal="center" vertical="center"/>
    </xf>
    <xf numFmtId="14" fontId="32" fillId="0" borderId="25" xfId="5" applyNumberFormat="1" applyFont="1" applyBorder="1" applyAlignment="1">
      <alignment vertical="center" wrapText="1"/>
    </xf>
    <xf numFmtId="14" fontId="21" fillId="0" borderId="25" xfId="5" applyNumberFormat="1" applyFont="1" applyBorder="1" applyAlignment="1">
      <alignment vertical="center"/>
    </xf>
    <xf numFmtId="3" fontId="21" fillId="0" borderId="25" xfId="5" applyNumberFormat="1" applyFont="1" applyFill="1" applyBorder="1" applyAlignment="1">
      <alignment vertical="center"/>
    </xf>
    <xf numFmtId="3" fontId="21" fillId="0" borderId="26" xfId="5" applyNumberFormat="1" applyFont="1" applyBorder="1" applyAlignment="1">
      <alignment vertical="center"/>
    </xf>
    <xf numFmtId="1" fontId="21" fillId="0" borderId="90" xfId="5" applyNumberFormat="1" applyFont="1" applyBorder="1" applyAlignment="1">
      <alignment vertical="center"/>
    </xf>
    <xf numFmtId="14" fontId="30" fillId="0" borderId="26" xfId="5" applyNumberFormat="1" applyFont="1" applyBorder="1" applyAlignment="1">
      <alignment vertical="center"/>
    </xf>
    <xf numFmtId="0" fontId="10" fillId="0" borderId="26" xfId="5" applyFont="1" applyBorder="1" applyAlignment="1">
      <alignment vertical="center"/>
    </xf>
    <xf numFmtId="0" fontId="30" fillId="0" borderId="26" xfId="5" applyNumberFormat="1" applyFont="1" applyBorder="1" applyAlignment="1">
      <alignment vertical="center" wrapText="1"/>
    </xf>
    <xf numFmtId="14" fontId="30" fillId="0" borderId="26" xfId="5" applyNumberFormat="1" applyFont="1" applyBorder="1" applyAlignment="1">
      <alignment vertical="center" wrapText="1"/>
    </xf>
    <xf numFmtId="14" fontId="20" fillId="0" borderId="26" xfId="5" applyNumberFormat="1" applyFont="1" applyBorder="1" applyAlignment="1">
      <alignment vertical="center"/>
    </xf>
    <xf numFmtId="3" fontId="20" fillId="0" borderId="26" xfId="5" applyNumberFormat="1" applyFont="1" applyFill="1" applyBorder="1" applyAlignment="1">
      <alignment vertical="center"/>
    </xf>
    <xf numFmtId="1" fontId="20" fillId="0" borderId="26" xfId="5" applyNumberFormat="1" applyFont="1" applyBorder="1" applyAlignment="1">
      <alignment vertical="center"/>
    </xf>
    <xf numFmtId="1" fontId="20" fillId="0" borderId="16" xfId="5" applyNumberFormat="1" applyFont="1" applyBorder="1" applyAlignment="1">
      <alignment horizontal="center" vertical="center" wrapText="1"/>
    </xf>
    <xf numFmtId="1" fontId="20" fillId="0" borderId="25" xfId="5" applyNumberFormat="1" applyFont="1" applyBorder="1" applyAlignment="1">
      <alignment vertical="center"/>
    </xf>
    <xf numFmtId="3" fontId="20" fillId="0" borderId="25" xfId="5" applyNumberFormat="1" applyFont="1" applyBorder="1" applyAlignment="1">
      <alignment vertical="center" wrapText="1"/>
    </xf>
    <xf numFmtId="1" fontId="21" fillId="0" borderId="25" xfId="5" applyNumberFormat="1" applyFont="1" applyBorder="1" applyAlignment="1">
      <alignment vertical="center"/>
    </xf>
    <xf numFmtId="14" fontId="43" fillId="0" borderId="91" xfId="6" applyNumberFormat="1" applyFont="1" applyFill="1" applyBorder="1" applyAlignment="1">
      <alignment vertical="center"/>
    </xf>
    <xf numFmtId="0" fontId="10" fillId="0" borderId="20" xfId="6" applyFont="1" applyFill="1" applyBorder="1" applyAlignment="1">
      <alignment vertical="center"/>
    </xf>
    <xf numFmtId="3" fontId="20" fillId="0" borderId="21" xfId="6" applyNumberFormat="1" applyFont="1" applyFill="1" applyBorder="1" applyAlignment="1">
      <alignment vertical="center"/>
    </xf>
    <xf numFmtId="3" fontId="30" fillId="0" borderId="21" xfId="6" applyNumberFormat="1" applyFont="1" applyFill="1" applyBorder="1" applyAlignment="1">
      <alignment vertical="center" wrapText="1"/>
    </xf>
    <xf numFmtId="14" fontId="30" fillId="0" borderId="21" xfId="6" applyNumberFormat="1" applyFont="1" applyFill="1" applyBorder="1" applyAlignment="1">
      <alignment horizontal="left" vertical="center"/>
    </xf>
    <xf numFmtId="14" fontId="20" fillId="0" borderId="21" xfId="6" applyNumberFormat="1" applyFont="1" applyFill="1" applyBorder="1" applyAlignment="1">
      <alignment vertical="center"/>
    </xf>
    <xf numFmtId="3" fontId="20" fillId="0" borderId="22" xfId="6" applyNumberFormat="1" applyFont="1" applyFill="1" applyBorder="1" applyAlignment="1">
      <alignment vertical="center"/>
    </xf>
    <xf numFmtId="3" fontId="20" fillId="0" borderId="20" xfId="6" applyNumberFormat="1" applyFont="1" applyFill="1" applyBorder="1" applyAlignment="1">
      <alignment vertical="center"/>
    </xf>
    <xf numFmtId="1" fontId="20" fillId="0" borderId="20" xfId="6" applyNumberFormat="1" applyFont="1" applyFill="1" applyBorder="1" applyAlignment="1">
      <alignment vertical="center"/>
    </xf>
    <xf numFmtId="14" fontId="30" fillId="0" borderId="92" xfId="6" applyNumberFormat="1" applyFont="1" applyFill="1" applyBorder="1" applyAlignment="1">
      <alignment vertical="center" wrapText="1"/>
    </xf>
    <xf numFmtId="14" fontId="39" fillId="0" borderId="93" xfId="6" applyNumberFormat="1" applyFont="1" applyFill="1" applyBorder="1" applyAlignment="1">
      <alignment vertical="center"/>
    </xf>
    <xf numFmtId="0" fontId="61" fillId="0" borderId="73" xfId="6" applyFont="1" applyFill="1" applyBorder="1" applyAlignment="1">
      <alignment vertical="center"/>
    </xf>
    <xf numFmtId="3" fontId="17" fillId="0" borderId="74" xfId="6" applyNumberFormat="1" applyFont="1" applyFill="1" applyBorder="1" applyAlignment="1">
      <alignment vertical="center"/>
    </xf>
    <xf numFmtId="3" fontId="17" fillId="0" borderId="74" xfId="6" applyNumberFormat="1" applyFont="1" applyFill="1" applyBorder="1" applyAlignment="1">
      <alignment vertical="center" wrapText="1"/>
    </xf>
    <xf numFmtId="14" fontId="17" fillId="0" borderId="74" xfId="6" applyNumberFormat="1" applyFont="1" applyFill="1" applyBorder="1" applyAlignment="1">
      <alignment horizontal="left" vertical="center"/>
    </xf>
    <xf numFmtId="14" fontId="17" fillId="0" borderId="74" xfId="6" applyNumberFormat="1" applyFont="1" applyFill="1" applyBorder="1" applyAlignment="1">
      <alignment vertical="center"/>
    </xf>
    <xf numFmtId="3" fontId="17" fillId="0" borderId="94" xfId="6" applyNumberFormat="1" applyFont="1" applyFill="1" applyBorder="1" applyAlignment="1">
      <alignment vertical="center"/>
    </xf>
    <xf numFmtId="3" fontId="17" fillId="0" borderId="73" xfId="6" applyNumberFormat="1" applyFont="1" applyFill="1" applyBorder="1" applyAlignment="1">
      <alignment vertical="center"/>
    </xf>
    <xf numFmtId="1" fontId="17" fillId="0" borderId="73" xfId="6" applyNumberFormat="1" applyFont="1" applyFill="1" applyBorder="1" applyAlignment="1">
      <alignment vertical="center"/>
    </xf>
    <xf numFmtId="14" fontId="17" fillId="0" borderId="71" xfId="6" applyNumberFormat="1" applyFont="1" applyFill="1" applyBorder="1" applyAlignment="1">
      <alignment vertical="center" wrapText="1"/>
    </xf>
    <xf numFmtId="14" fontId="64" fillId="0" borderId="0" xfId="7" applyNumberFormat="1" applyFont="1" applyAlignment="1">
      <alignment horizontal="center"/>
    </xf>
    <xf numFmtId="0" fontId="64" fillId="0" borderId="0" xfId="7" applyFont="1" applyAlignment="1">
      <alignment horizontal="center"/>
    </xf>
    <xf numFmtId="14" fontId="67" fillId="0" borderId="0" xfId="8" applyNumberFormat="1" applyFont="1" applyFill="1" applyBorder="1" applyAlignment="1">
      <alignment horizontal="center" vertical="center"/>
    </xf>
  </cellXfs>
  <cellStyles count="57">
    <cellStyle name="Ezres" xfId="1" builtinId="3"/>
    <cellStyle name="Ezres [0] 2" xfId="56"/>
    <cellStyle name="Ezres 2" xfId="2"/>
    <cellStyle name="Normál" xfId="0" builtinId="0"/>
    <cellStyle name="Normál 10" xfId="3"/>
    <cellStyle name="Normál 11" xfId="4"/>
    <cellStyle name="Normál 12" xfId="55"/>
    <cellStyle name="Normál 2" xfId="5"/>
    <cellStyle name="Normál 2 2" xfId="6"/>
    <cellStyle name="Normál 2 2 2" xfId="7"/>
    <cellStyle name="Normál 2 2 3" xfId="8"/>
    <cellStyle name="Normál 2 3" xfId="9"/>
    <cellStyle name="Normál 2 4" xfId="10"/>
    <cellStyle name="Normál 2 5" xfId="11"/>
    <cellStyle name="Normál 2 6" xfId="12"/>
    <cellStyle name="Normál 2 6 2" xfId="13"/>
    <cellStyle name="Normál 2 6 3" xfId="48"/>
    <cellStyle name="Normál 3" xfId="14"/>
    <cellStyle name="Normál 3 2" xfId="15"/>
    <cellStyle name="Normál 3 3" xfId="16"/>
    <cellStyle name="Normál 3 4" xfId="17"/>
    <cellStyle name="Normál 4" xfId="18"/>
    <cellStyle name="Normál 4 2" xfId="19"/>
    <cellStyle name="Normál 4 3" xfId="20"/>
    <cellStyle name="Normál 4 4" xfId="21"/>
    <cellStyle name="Normál 5" xfId="22"/>
    <cellStyle name="Normál 5 2" xfId="23"/>
    <cellStyle name="Normál 5 3" xfId="24"/>
    <cellStyle name="Normál 5 4" xfId="25"/>
    <cellStyle name="Normál 6" xfId="26"/>
    <cellStyle name="Normál 6 2" xfId="27"/>
    <cellStyle name="Normál 6 3" xfId="28"/>
    <cellStyle name="Normál 6 4" xfId="29"/>
    <cellStyle name="Normál 7" xfId="30"/>
    <cellStyle name="Normál 8" xfId="31"/>
    <cellStyle name="Normál 9" xfId="32"/>
    <cellStyle name="Normál 9 2" xfId="33"/>
    <cellStyle name="Normál 9 2 2" xfId="34"/>
    <cellStyle name="Normál 9 2 2 2" xfId="35"/>
    <cellStyle name="Normál 9 2 3" xfId="36"/>
    <cellStyle name="Normál 9 2 4" xfId="37"/>
    <cellStyle name="Normál 9 2 5" xfId="50"/>
    <cellStyle name="Normál 9 2 6" xfId="53"/>
    <cellStyle name="Normál 9 3" xfId="38"/>
    <cellStyle name="Normál 9 4" xfId="39"/>
    <cellStyle name="Normál 9 4 2" xfId="51"/>
    <cellStyle name="Normál 9 4 3" xfId="54"/>
    <cellStyle name="Normál 9 5" xfId="49"/>
    <cellStyle name="Normál 9 6" xfId="52"/>
    <cellStyle name="Normál_Munka6" xfId="40"/>
    <cellStyle name="Pénznem 2" xfId="41"/>
    <cellStyle name="Pénznem 2 2" xfId="42"/>
    <cellStyle name="Pénznem 2 3" xfId="43"/>
    <cellStyle name="Pénznem 3" xfId="44"/>
    <cellStyle name="Pénznem 4" xfId="45"/>
    <cellStyle name="Pénznem 4 2" xfId="46"/>
    <cellStyle name="Pénznem 4 3" xfId="4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81"/>
  <sheetViews>
    <sheetView view="pageLayout" zoomScale="130" zoomScaleSheetLayoutView="100" zoomScalePageLayoutView="130" workbookViewId="0">
      <selection activeCell="C7" sqref="C7"/>
    </sheetView>
  </sheetViews>
  <sheetFormatPr defaultRowHeight="12.75"/>
  <cols>
    <col min="1" max="1" width="58.42578125" customWidth="1"/>
    <col min="2" max="2" width="13.140625" customWidth="1"/>
    <col min="3" max="3" width="11.85546875" customWidth="1"/>
    <col min="4" max="4" width="11.28515625" customWidth="1"/>
    <col min="5" max="5" width="12.5703125" customWidth="1"/>
  </cols>
  <sheetData>
    <row r="3" spans="1:2">
      <c r="A3" s="50"/>
      <c r="B3" s="49" t="s">
        <v>391</v>
      </c>
    </row>
    <row r="4" spans="1:2">
      <c r="A4" s="549" t="s">
        <v>4</v>
      </c>
      <c r="B4" s="549"/>
    </row>
    <row r="5" spans="1:2">
      <c r="A5" s="550" t="s">
        <v>180</v>
      </c>
      <c r="B5" s="550"/>
    </row>
    <row r="6" spans="1:2">
      <c r="A6" s="47" t="s">
        <v>183</v>
      </c>
      <c r="B6" s="46" t="s">
        <v>178</v>
      </c>
    </row>
    <row r="7" spans="1:2">
      <c r="A7" s="101" t="s">
        <v>5</v>
      </c>
      <c r="B7" s="99">
        <v>0</v>
      </c>
    </row>
    <row r="8" spans="1:2">
      <c r="A8" s="101"/>
      <c r="B8" s="99"/>
    </row>
    <row r="9" spans="1:2">
      <c r="A9" s="40" t="s">
        <v>89</v>
      </c>
      <c r="B9" s="100">
        <f>SUM(B7:B8)</f>
        <v>0</v>
      </c>
    </row>
    <row r="12" spans="1:2">
      <c r="A12" s="50"/>
      <c r="B12" s="49" t="s">
        <v>6</v>
      </c>
    </row>
    <row r="13" spans="1:2">
      <c r="A13" s="549" t="s">
        <v>16</v>
      </c>
      <c r="B13" s="549"/>
    </row>
    <row r="14" spans="1:2">
      <c r="A14" s="550" t="s">
        <v>180</v>
      </c>
      <c r="B14" s="550"/>
    </row>
    <row r="15" spans="1:2">
      <c r="A15" s="47" t="s">
        <v>183</v>
      </c>
      <c r="B15" s="46" t="s">
        <v>178</v>
      </c>
    </row>
    <row r="16" spans="1:2">
      <c r="A16" s="101" t="s">
        <v>7</v>
      </c>
      <c r="B16" s="99">
        <v>395935</v>
      </c>
    </row>
    <row r="17" spans="1:4">
      <c r="A17" s="101" t="s">
        <v>8</v>
      </c>
      <c r="B17" s="99">
        <v>61834</v>
      </c>
    </row>
    <row r="18" spans="1:4">
      <c r="A18" s="40" t="s">
        <v>89</v>
      </c>
      <c r="B18" s="100">
        <f>SUM(B16:B17)</f>
        <v>457769</v>
      </c>
    </row>
    <row r="21" spans="1:4">
      <c r="A21" s="50"/>
      <c r="B21" s="49" t="s">
        <v>9</v>
      </c>
    </row>
    <row r="22" spans="1:4" ht="25.15" customHeight="1">
      <c r="A22" s="551" t="s">
        <v>10</v>
      </c>
      <c r="B22" s="551"/>
    </row>
    <row r="23" spans="1:4">
      <c r="A23" s="550" t="s">
        <v>180</v>
      </c>
      <c r="B23" s="550"/>
    </row>
    <row r="24" spans="1:4">
      <c r="A24" s="47" t="s">
        <v>183</v>
      </c>
      <c r="B24" s="46" t="s">
        <v>178</v>
      </c>
    </row>
    <row r="25" spans="1:4">
      <c r="A25" s="101" t="s">
        <v>13</v>
      </c>
      <c r="B25" s="99">
        <v>0</v>
      </c>
    </row>
    <row r="26" spans="1:4">
      <c r="A26" s="101" t="s">
        <v>11</v>
      </c>
      <c r="B26" s="99">
        <v>68580</v>
      </c>
    </row>
    <row r="27" spans="1:4">
      <c r="A27" s="101" t="s">
        <v>17</v>
      </c>
      <c r="B27" s="99">
        <v>33673</v>
      </c>
    </row>
    <row r="28" spans="1:4">
      <c r="A28" s="101" t="s">
        <v>18</v>
      </c>
      <c r="B28" s="99">
        <v>49227</v>
      </c>
    </row>
    <row r="29" spans="1:4">
      <c r="A29" s="101" t="s">
        <v>12</v>
      </c>
      <c r="B29" s="99">
        <v>98446</v>
      </c>
    </row>
    <row r="30" spans="1:4">
      <c r="A30" s="40" t="s">
        <v>89</v>
      </c>
      <c r="B30" s="100">
        <f>SUM(B25:B29)</f>
        <v>249926</v>
      </c>
      <c r="D30" s="119"/>
    </row>
    <row r="33" spans="1:6">
      <c r="B33" s="250" t="s">
        <v>14</v>
      </c>
      <c r="C33" s="250"/>
      <c r="D33" s="250"/>
      <c r="E33" s="250"/>
    </row>
    <row r="34" spans="1:6">
      <c r="A34" s="552" t="s">
        <v>2</v>
      </c>
      <c r="B34" s="552"/>
      <c r="C34" s="247"/>
      <c r="D34" s="247"/>
      <c r="E34" s="247"/>
    </row>
    <row r="35" spans="1:6">
      <c r="A35" s="247"/>
      <c r="B35" s="247"/>
      <c r="C35" s="247"/>
      <c r="D35" s="247"/>
      <c r="E35" s="247"/>
    </row>
    <row r="36" spans="1:6">
      <c r="A36" s="250"/>
      <c r="B36" s="250" t="s">
        <v>15</v>
      </c>
      <c r="C36" s="250"/>
      <c r="D36" s="250"/>
      <c r="E36" s="250"/>
    </row>
    <row r="37" spans="1:6" ht="13.15" customHeight="1">
      <c r="A37" s="553" t="s">
        <v>183</v>
      </c>
      <c r="B37" s="555" t="s">
        <v>178</v>
      </c>
    </row>
    <row r="38" spans="1:6">
      <c r="A38" s="554"/>
      <c r="B38" s="556"/>
    </row>
    <row r="39" spans="1:6">
      <c r="A39" s="101" t="s">
        <v>3</v>
      </c>
      <c r="B39" s="99">
        <v>19338</v>
      </c>
    </row>
    <row r="40" spans="1:6">
      <c r="A40" s="40" t="s">
        <v>89</v>
      </c>
      <c r="B40" s="105">
        <f>SUM(B39:B39)</f>
        <v>19338</v>
      </c>
    </row>
    <row r="43" spans="1:6" ht="12" customHeight="1">
      <c r="A43" s="50"/>
      <c r="B43" s="49" t="s">
        <v>392</v>
      </c>
      <c r="C43" s="48"/>
      <c r="D43" s="48"/>
      <c r="E43" s="48"/>
      <c r="F43" s="26"/>
    </row>
    <row r="44" spans="1:6">
      <c r="A44" s="549" t="s">
        <v>839</v>
      </c>
      <c r="B44" s="549"/>
    </row>
    <row r="45" spans="1:6">
      <c r="A45" s="550" t="s">
        <v>180</v>
      </c>
      <c r="B45" s="550"/>
    </row>
    <row r="46" spans="1:6">
      <c r="A46" s="47" t="s">
        <v>183</v>
      </c>
      <c r="B46" s="46" t="s">
        <v>178</v>
      </c>
    </row>
    <row r="47" spans="1:6">
      <c r="A47" s="101" t="s">
        <v>315</v>
      </c>
      <c r="B47" s="364">
        <v>0</v>
      </c>
    </row>
    <row r="48" spans="1:6">
      <c r="A48" s="101" t="s">
        <v>316</v>
      </c>
      <c r="B48" s="364">
        <v>0</v>
      </c>
    </row>
    <row r="49" spans="1:5">
      <c r="A49" s="42"/>
      <c r="B49" s="99"/>
    </row>
    <row r="50" spans="1:5">
      <c r="A50" s="40" t="s">
        <v>89</v>
      </c>
      <c r="B50" s="100">
        <f>SUM(B47:B49)</f>
        <v>0</v>
      </c>
      <c r="C50" s="119"/>
    </row>
    <row r="51" spans="1:5">
      <c r="A51" s="50"/>
      <c r="B51" s="102"/>
    </row>
    <row r="53" spans="1:5">
      <c r="A53" s="44"/>
      <c r="B53" s="44"/>
      <c r="C53" s="44"/>
      <c r="D53" s="44"/>
      <c r="E53" s="44"/>
    </row>
    <row r="54" spans="1:5">
      <c r="A54" s="548" t="s">
        <v>19</v>
      </c>
      <c r="B54" s="548"/>
      <c r="C54" s="548"/>
      <c r="D54" s="548"/>
      <c r="E54" s="548"/>
    </row>
    <row r="55" spans="1:5">
      <c r="A55" s="552" t="s">
        <v>182</v>
      </c>
      <c r="B55" s="552"/>
      <c r="C55" s="552"/>
      <c r="D55" s="552"/>
      <c r="E55" s="552"/>
    </row>
    <row r="56" spans="1:5" ht="12" customHeight="1">
      <c r="A56" s="557" t="s">
        <v>180</v>
      </c>
      <c r="B56" s="557"/>
      <c r="C56" s="557"/>
      <c r="D56" s="557"/>
      <c r="E56" s="557"/>
    </row>
    <row r="57" spans="1:5" ht="12.75" customHeight="1">
      <c r="A57" s="558" t="s">
        <v>179</v>
      </c>
      <c r="B57" s="555" t="s">
        <v>178</v>
      </c>
      <c r="C57" s="560" t="s">
        <v>317</v>
      </c>
      <c r="D57" s="560" t="s">
        <v>177</v>
      </c>
      <c r="E57" s="562" t="s">
        <v>176</v>
      </c>
    </row>
    <row r="58" spans="1:5" ht="14.25" customHeight="1">
      <c r="A58" s="559"/>
      <c r="B58" s="556"/>
      <c r="C58" s="561"/>
      <c r="D58" s="561"/>
      <c r="E58" s="563"/>
    </row>
    <row r="59" spans="1:5" ht="14.25" customHeight="1">
      <c r="A59" s="101"/>
      <c r="B59" s="364"/>
      <c r="C59" s="249"/>
      <c r="D59" s="249"/>
      <c r="E59" s="100">
        <f>SUM(B59:D59)</f>
        <v>0</v>
      </c>
    </row>
    <row r="60" spans="1:5" ht="14.25" customHeight="1">
      <c r="A60" s="101"/>
      <c r="B60" s="364"/>
      <c r="C60" s="249"/>
      <c r="D60" s="249"/>
      <c r="E60" s="100">
        <f t="shared" ref="E60:E61" si="0">SUM(B60:D60)</f>
        <v>0</v>
      </c>
    </row>
    <row r="61" spans="1:5" ht="14.25" customHeight="1">
      <c r="A61" s="43"/>
      <c r="B61" s="248"/>
      <c r="C61" s="249"/>
      <c r="D61" s="249"/>
      <c r="E61" s="100">
        <f t="shared" si="0"/>
        <v>0</v>
      </c>
    </row>
    <row r="62" spans="1:5">
      <c r="A62" s="40" t="s">
        <v>89</v>
      </c>
      <c r="B62" s="100">
        <f>SUM(B59:B61)</f>
        <v>0</v>
      </c>
      <c r="C62" s="100">
        <f t="shared" ref="C62:E62" si="1">SUM(C59:C61)</f>
        <v>0</v>
      </c>
      <c r="D62" s="100">
        <f t="shared" si="1"/>
        <v>0</v>
      </c>
      <c r="E62" s="100">
        <f t="shared" si="1"/>
        <v>0</v>
      </c>
    </row>
    <row r="65" spans="1:5">
      <c r="A65" s="548" t="s">
        <v>393</v>
      </c>
      <c r="B65" s="548"/>
      <c r="C65" s="548"/>
      <c r="D65" s="548"/>
      <c r="E65" s="548"/>
    </row>
    <row r="66" spans="1:5">
      <c r="A66" s="549" t="s">
        <v>181</v>
      </c>
      <c r="B66" s="549"/>
      <c r="C66" s="549"/>
      <c r="D66" s="549"/>
      <c r="E66" s="549"/>
    </row>
    <row r="67" spans="1:5">
      <c r="A67" s="557" t="s">
        <v>180</v>
      </c>
      <c r="B67" s="557"/>
      <c r="C67" s="557"/>
      <c r="D67" s="557"/>
      <c r="E67" s="557"/>
    </row>
    <row r="68" spans="1:5" ht="12.75" customHeight="1">
      <c r="A68" s="558" t="s">
        <v>179</v>
      </c>
      <c r="B68" s="555" t="s">
        <v>178</v>
      </c>
      <c r="C68" s="560" t="s">
        <v>317</v>
      </c>
      <c r="D68" s="560" t="s">
        <v>177</v>
      </c>
      <c r="E68" s="562" t="s">
        <v>176</v>
      </c>
    </row>
    <row r="69" spans="1:5">
      <c r="A69" s="559"/>
      <c r="B69" s="556"/>
      <c r="C69" s="561"/>
      <c r="D69" s="561"/>
      <c r="E69" s="563"/>
    </row>
    <row r="70" spans="1:5">
      <c r="A70" s="101" t="s">
        <v>318</v>
      </c>
      <c r="B70" s="364">
        <v>9100</v>
      </c>
      <c r="C70" s="41"/>
      <c r="D70" s="41"/>
      <c r="E70" s="100">
        <f>SUM(B70:D70)</f>
        <v>9100</v>
      </c>
    </row>
    <row r="71" spans="1:5">
      <c r="A71" s="101" t="s">
        <v>319</v>
      </c>
      <c r="B71" s="364">
        <v>37620</v>
      </c>
      <c r="C71" s="41"/>
      <c r="D71" s="41"/>
      <c r="E71" s="100">
        <f t="shared" ref="E71:E77" si="2">SUM(B71:D71)</f>
        <v>37620</v>
      </c>
    </row>
    <row r="72" spans="1:5">
      <c r="A72" s="101" t="s">
        <v>320</v>
      </c>
      <c r="B72" s="99">
        <v>1642</v>
      </c>
      <c r="C72" s="41"/>
      <c r="D72" s="41"/>
      <c r="E72" s="100">
        <f t="shared" si="2"/>
        <v>1642</v>
      </c>
    </row>
    <row r="73" spans="1:5">
      <c r="A73" s="101" t="s">
        <v>321</v>
      </c>
      <c r="B73" s="99">
        <v>2500</v>
      </c>
      <c r="C73" s="41"/>
      <c r="D73" s="41"/>
      <c r="E73" s="100">
        <f t="shared" si="2"/>
        <v>2500</v>
      </c>
    </row>
    <row r="74" spans="1:5">
      <c r="A74" s="101" t="s">
        <v>840</v>
      </c>
      <c r="B74" s="99">
        <v>15000</v>
      </c>
      <c r="C74" s="41"/>
      <c r="D74" s="152"/>
      <c r="E74" s="100">
        <f t="shared" si="2"/>
        <v>15000</v>
      </c>
    </row>
    <row r="75" spans="1:5">
      <c r="A75" s="101" t="s">
        <v>841</v>
      </c>
      <c r="B75" s="99"/>
      <c r="C75" s="41"/>
      <c r="D75" s="364">
        <v>7936</v>
      </c>
      <c r="E75" s="100">
        <f t="shared" si="2"/>
        <v>7936</v>
      </c>
    </row>
    <row r="76" spans="1:5">
      <c r="A76" s="101" t="s">
        <v>842</v>
      </c>
      <c r="B76" s="255"/>
      <c r="C76" s="41"/>
      <c r="D76" s="364">
        <v>50</v>
      </c>
      <c r="E76" s="100">
        <f t="shared" si="2"/>
        <v>50</v>
      </c>
    </row>
    <row r="77" spans="1:5">
      <c r="A77" s="101" t="s">
        <v>843</v>
      </c>
      <c r="B77" s="151"/>
      <c r="C77" s="152"/>
      <c r="D77" s="364">
        <v>850</v>
      </c>
      <c r="E77" s="100">
        <f t="shared" si="2"/>
        <v>850</v>
      </c>
    </row>
    <row r="78" spans="1:5">
      <c r="A78" s="40" t="s">
        <v>89</v>
      </c>
      <c r="B78" s="100">
        <f>SUM(B70:B76)</f>
        <v>65862</v>
      </c>
      <c r="C78" s="100">
        <f>SUM(C70:C76)</f>
        <v>0</v>
      </c>
      <c r="D78" s="100">
        <f>SUM(D70:D77)</f>
        <v>8836</v>
      </c>
      <c r="E78" s="100">
        <f>SUM(E70:E77)</f>
        <v>74698</v>
      </c>
    </row>
    <row r="81" spans="6:6">
      <c r="F81" s="119">
        <f>SUM(B9+B18+B30+B40+B50+E62+E78)</f>
        <v>801731</v>
      </c>
    </row>
  </sheetData>
  <mergeCells count="27">
    <mergeCell ref="A65:E65"/>
    <mergeCell ref="A66:E66"/>
    <mergeCell ref="A67:E67"/>
    <mergeCell ref="A68:A69"/>
    <mergeCell ref="B68:B69"/>
    <mergeCell ref="C68:C69"/>
    <mergeCell ref="D68:D69"/>
    <mergeCell ref="E68:E69"/>
    <mergeCell ref="A55:E55"/>
    <mergeCell ref="A56:E56"/>
    <mergeCell ref="A57:A58"/>
    <mergeCell ref="B57:B58"/>
    <mergeCell ref="C57:C58"/>
    <mergeCell ref="D57:D58"/>
    <mergeCell ref="E57:E58"/>
    <mergeCell ref="A54:E54"/>
    <mergeCell ref="A4:B4"/>
    <mergeCell ref="A5:B5"/>
    <mergeCell ref="A13:B13"/>
    <mergeCell ref="A14:B14"/>
    <mergeCell ref="A22:B22"/>
    <mergeCell ref="A23:B23"/>
    <mergeCell ref="A34:B34"/>
    <mergeCell ref="A37:A38"/>
    <mergeCell ref="B37:B38"/>
    <mergeCell ref="A44:B44"/>
    <mergeCell ref="A45:B45"/>
  </mergeCells>
  <pageMargins left="0.43307086614173229" right="0.15748031496062992" top="0.55118110236220474" bottom="0.31496062992125984" header="0.27559055118110237" footer="0.19685039370078741"/>
  <pageSetup paperSize="9" scale="75" orientation="portrait" r:id="rId1"/>
  <headerFooter alignWithMargins="0">
    <oddHeader>&amp;LVeresegyház Város Önkormányzata&amp;C&amp;12 2015. évi költségvetés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2:G41"/>
  <sheetViews>
    <sheetView view="pageLayout" workbookViewId="0">
      <selection activeCell="H7" sqref="H7"/>
    </sheetView>
  </sheetViews>
  <sheetFormatPr defaultRowHeight="12.75"/>
  <cols>
    <col min="1" max="1" width="6.28515625" customWidth="1"/>
    <col min="4" max="4" width="26.42578125" customWidth="1"/>
    <col min="5" max="5" width="19.140625" customWidth="1"/>
    <col min="7" max="7" width="7.140625" customWidth="1"/>
  </cols>
  <sheetData>
    <row r="2" spans="1:7" ht="14.25" customHeight="1">
      <c r="A2" s="548" t="s">
        <v>265</v>
      </c>
      <c r="B2" s="548"/>
      <c r="C2" s="548"/>
      <c r="D2" s="548"/>
      <c r="E2" s="548"/>
      <c r="F2" s="85"/>
    </row>
    <row r="4" spans="1:7">
      <c r="A4" s="84"/>
      <c r="B4" s="1" t="s">
        <v>264</v>
      </c>
      <c r="C4" s="84"/>
      <c r="D4" s="84"/>
      <c r="E4" s="84"/>
      <c r="F4" s="84"/>
    </row>
    <row r="5" spans="1:7">
      <c r="A5" s="84"/>
      <c r="B5" s="1" t="s">
        <v>263</v>
      </c>
      <c r="C5" s="1"/>
      <c r="D5" s="1"/>
      <c r="E5" s="1"/>
      <c r="F5" s="1"/>
    </row>
    <row r="6" spans="1:7" ht="15.75">
      <c r="A6" s="84"/>
      <c r="B6" s="1"/>
      <c r="C6" s="1"/>
      <c r="D6" s="1"/>
      <c r="E6" s="1"/>
      <c r="F6" s="83"/>
    </row>
    <row r="7" spans="1:7" ht="15.75">
      <c r="A7" s="84"/>
      <c r="B7" s="1"/>
      <c r="C7" s="1"/>
      <c r="D7" s="1" t="s">
        <v>870</v>
      </c>
      <c r="E7" s="1"/>
      <c r="F7" s="83"/>
    </row>
    <row r="8" spans="1:7" ht="15.75">
      <c r="B8" s="83"/>
      <c r="C8" s="83"/>
      <c r="D8" s="83"/>
      <c r="E8" s="83"/>
      <c r="F8" s="83"/>
    </row>
    <row r="10" spans="1:7">
      <c r="A10" s="82" t="s">
        <v>262</v>
      </c>
      <c r="B10" s="82"/>
      <c r="C10" s="82"/>
      <c r="D10" s="82"/>
      <c r="E10" s="82"/>
      <c r="F10" s="82"/>
      <c r="G10" s="82"/>
    </row>
    <row r="11" spans="1:7">
      <c r="A11" s="82"/>
      <c r="B11" s="82"/>
      <c r="C11" s="82"/>
      <c r="D11" s="82"/>
      <c r="E11" s="82"/>
      <c r="F11" s="82"/>
      <c r="G11" s="82"/>
    </row>
    <row r="12" spans="1:7">
      <c r="A12" s="82"/>
      <c r="B12" s="82"/>
      <c r="C12" s="82"/>
      <c r="D12" s="82"/>
      <c r="E12" s="82"/>
      <c r="F12" s="82"/>
      <c r="G12" s="82"/>
    </row>
    <row r="13" spans="1:7">
      <c r="A13" s="82" t="s">
        <v>261</v>
      </c>
      <c r="B13" s="82"/>
      <c r="C13" s="82"/>
      <c r="D13" s="82"/>
      <c r="E13" s="82"/>
      <c r="F13" s="82"/>
      <c r="G13" s="82"/>
    </row>
    <row r="14" spans="1:7">
      <c r="A14" s="82" t="s">
        <v>260</v>
      </c>
      <c r="B14" s="82"/>
      <c r="C14" s="82"/>
      <c r="D14" s="82"/>
      <c r="E14" s="82"/>
      <c r="F14" s="82"/>
      <c r="G14" s="82"/>
    </row>
    <row r="15" spans="1:7">
      <c r="A15" s="67" t="s">
        <v>259</v>
      </c>
    </row>
    <row r="16" spans="1:7">
      <c r="A16" s="67"/>
    </row>
    <row r="18" spans="1:5">
      <c r="A18" s="681" t="s">
        <v>258</v>
      </c>
      <c r="B18" s="684"/>
      <c r="C18" s="685"/>
      <c r="D18" s="686"/>
      <c r="E18" s="81" t="s">
        <v>257</v>
      </c>
    </row>
    <row r="19" spans="1:5">
      <c r="A19" s="682"/>
      <c r="B19" s="678" t="s">
        <v>256</v>
      </c>
      <c r="C19" s="679"/>
      <c r="D19" s="680"/>
      <c r="E19" s="80" t="s">
        <v>255</v>
      </c>
    </row>
    <row r="20" spans="1:5">
      <c r="A20" s="683"/>
      <c r="B20" s="687"/>
      <c r="C20" s="688"/>
      <c r="D20" s="689"/>
      <c r="E20" s="80" t="s">
        <v>254</v>
      </c>
    </row>
    <row r="21" spans="1:5" ht="15" customHeight="1">
      <c r="A21" s="75">
        <v>1</v>
      </c>
      <c r="B21" s="74" t="s">
        <v>253</v>
      </c>
      <c r="C21" s="73"/>
      <c r="D21" s="72"/>
      <c r="E21" s="72"/>
    </row>
    <row r="22" spans="1:5" ht="15" customHeight="1">
      <c r="A22" s="79">
        <v>2</v>
      </c>
      <c r="B22" s="78" t="s">
        <v>252</v>
      </c>
      <c r="C22" s="57"/>
      <c r="D22" s="77"/>
      <c r="E22" s="77"/>
    </row>
    <row r="23" spans="1:5" ht="15" customHeight="1">
      <c r="A23" s="76"/>
      <c r="B23" s="71" t="s">
        <v>251</v>
      </c>
      <c r="C23" s="69"/>
      <c r="D23" s="68"/>
      <c r="E23" s="68"/>
    </row>
    <row r="24" spans="1:5" ht="15" customHeight="1">
      <c r="A24" s="79">
        <v>3</v>
      </c>
      <c r="B24" s="78" t="s">
        <v>250</v>
      </c>
      <c r="C24" s="57"/>
      <c r="D24" s="77"/>
      <c r="E24" s="77"/>
    </row>
    <row r="25" spans="1:5" ht="15" customHeight="1">
      <c r="A25" s="76"/>
      <c r="B25" s="675" t="s">
        <v>249</v>
      </c>
      <c r="C25" s="676"/>
      <c r="D25" s="677"/>
      <c r="E25" s="68"/>
    </row>
    <row r="26" spans="1:5" ht="15" customHeight="1">
      <c r="A26" s="76">
        <v>4</v>
      </c>
      <c r="B26" s="71" t="s">
        <v>248</v>
      </c>
      <c r="C26" s="69"/>
      <c r="D26" s="68"/>
      <c r="E26" s="68"/>
    </row>
    <row r="27" spans="1:5" ht="15" customHeight="1">
      <c r="A27" s="79">
        <v>5</v>
      </c>
      <c r="B27" s="78" t="s">
        <v>247</v>
      </c>
      <c r="C27" s="57"/>
      <c r="D27" s="77"/>
      <c r="E27" s="77"/>
    </row>
    <row r="28" spans="1:5" ht="15" customHeight="1">
      <c r="A28" s="76"/>
      <c r="B28" s="675" t="s">
        <v>246</v>
      </c>
      <c r="C28" s="676"/>
      <c r="D28" s="677"/>
      <c r="E28" s="68"/>
    </row>
    <row r="29" spans="1:5" ht="15" customHeight="1">
      <c r="A29" s="75">
        <v>6</v>
      </c>
      <c r="B29" s="74" t="s">
        <v>245</v>
      </c>
      <c r="C29" s="73"/>
      <c r="D29" s="72"/>
      <c r="E29" s="72"/>
    </row>
    <row r="30" spans="1:5" ht="15" customHeight="1">
      <c r="A30" s="75">
        <v>7</v>
      </c>
      <c r="B30" s="74" t="s">
        <v>244</v>
      </c>
      <c r="C30" s="73"/>
      <c r="D30" s="72"/>
      <c r="E30" s="72"/>
    </row>
    <row r="31" spans="1:5" ht="17.25" customHeight="1">
      <c r="A31" s="71"/>
      <c r="B31" s="70" t="s">
        <v>66</v>
      </c>
      <c r="C31" s="69"/>
      <c r="D31" s="68"/>
      <c r="E31" s="68"/>
    </row>
    <row r="33" spans="1:5">
      <c r="B33" s="67" t="s">
        <v>243</v>
      </c>
      <c r="C33" s="67"/>
      <c r="D33" s="67"/>
      <c r="E33" s="67"/>
    </row>
    <row r="34" spans="1:5">
      <c r="B34" s="67" t="s">
        <v>242</v>
      </c>
      <c r="C34" s="67"/>
      <c r="D34" s="67"/>
      <c r="E34" s="67"/>
    </row>
    <row r="35" spans="1:5">
      <c r="B35" s="67"/>
      <c r="C35" s="67"/>
      <c r="D35" s="67"/>
      <c r="E35" s="67"/>
    </row>
    <row r="37" spans="1:5">
      <c r="A37" s="674"/>
      <c r="B37" s="674"/>
      <c r="C37" s="674"/>
      <c r="D37" s="674"/>
    </row>
    <row r="40" spans="1:5">
      <c r="E40" t="s">
        <v>241</v>
      </c>
    </row>
    <row r="41" spans="1:5">
      <c r="E41" t="s">
        <v>240</v>
      </c>
    </row>
  </sheetData>
  <mergeCells count="8">
    <mergeCell ref="A2:E2"/>
    <mergeCell ref="A37:D37"/>
    <mergeCell ref="B25:D25"/>
    <mergeCell ref="B28:D28"/>
    <mergeCell ref="B19:D19"/>
    <mergeCell ref="A18:A20"/>
    <mergeCell ref="B18:D18"/>
    <mergeCell ref="B20:D20"/>
  </mergeCells>
  <phoneticPr fontId="10" type="noConversion"/>
  <printOptions horizontalCentered="1"/>
  <pageMargins left="0.43307086614173229" right="0.15748031496062992" top="0.55118110236220474" bottom="0.31496062992125984" header="0.27559055118110237" footer="0.19685039370078741"/>
  <pageSetup paperSize="9" scale="85" orientation="portrait" r:id="rId1"/>
  <headerFooter alignWithMargins="0">
    <oddHeader>&amp;LVeresegyház Város Önkormányzat&amp;C&amp;12 2015. évi költségvetés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L49"/>
  <sheetViews>
    <sheetView view="pageLayout" workbookViewId="0">
      <selection activeCell="L17" sqref="L17"/>
    </sheetView>
  </sheetViews>
  <sheetFormatPr defaultRowHeight="12.75"/>
  <cols>
    <col min="3" max="3" width="20" customWidth="1"/>
    <col min="4" max="6" width="10.7109375" customWidth="1"/>
    <col min="7" max="7" width="6.5703125" customWidth="1"/>
    <col min="8" max="8" width="32.5703125" customWidth="1"/>
    <col min="9" max="11" width="10.7109375" customWidth="1"/>
    <col min="12" max="12" width="15.140625" customWidth="1"/>
  </cols>
  <sheetData>
    <row r="1" spans="1:12" ht="12" customHeight="1">
      <c r="H1" s="98"/>
      <c r="J1" s="38"/>
      <c r="K1" s="38" t="s">
        <v>314</v>
      </c>
      <c r="L1" s="38"/>
    </row>
    <row r="2" spans="1:12" ht="12" customHeight="1">
      <c r="A2" s="690" t="s">
        <v>313</v>
      </c>
      <c r="B2" s="690"/>
      <c r="C2" s="690"/>
      <c r="D2" s="690"/>
      <c r="E2" s="690"/>
      <c r="F2" s="690"/>
      <c r="G2" s="690"/>
      <c r="H2" s="690"/>
      <c r="I2" s="690"/>
      <c r="J2" s="690"/>
      <c r="K2" s="690"/>
      <c r="L2" s="4"/>
    </row>
    <row r="3" spans="1:12" ht="12" customHeight="1">
      <c r="A3" s="693"/>
      <c r="B3" s="693"/>
      <c r="C3" s="693"/>
      <c r="D3" s="97"/>
      <c r="E3" s="97"/>
      <c r="F3" s="26"/>
      <c r="G3" s="694"/>
      <c r="H3" s="694"/>
      <c r="J3" s="25"/>
      <c r="K3" s="25" t="s">
        <v>312</v>
      </c>
      <c r="L3" s="25"/>
    </row>
    <row r="4" spans="1:12" ht="12" customHeight="1">
      <c r="A4" s="669" t="s">
        <v>64</v>
      </c>
      <c r="B4" s="669"/>
      <c r="C4" s="669"/>
      <c r="D4" s="669"/>
      <c r="E4" s="669"/>
      <c r="F4" s="669"/>
      <c r="G4" s="669" t="s">
        <v>65</v>
      </c>
      <c r="H4" s="669"/>
      <c r="I4" s="669"/>
      <c r="J4" s="669"/>
      <c r="K4" s="669"/>
      <c r="L4" s="96"/>
    </row>
    <row r="5" spans="1:12">
      <c r="A5" s="659" t="s">
        <v>96</v>
      </c>
      <c r="B5" s="660"/>
      <c r="C5" s="661"/>
      <c r="D5" s="691" t="s">
        <v>311</v>
      </c>
      <c r="E5" s="692"/>
      <c r="F5" s="572"/>
      <c r="G5" s="659" t="s">
        <v>96</v>
      </c>
      <c r="H5" s="661"/>
      <c r="I5" s="653" t="s">
        <v>311</v>
      </c>
      <c r="J5" s="653"/>
      <c r="K5" s="653"/>
      <c r="L5" s="95"/>
    </row>
    <row r="6" spans="1:12">
      <c r="A6" s="662"/>
      <c r="B6" s="663"/>
      <c r="C6" s="587"/>
      <c r="D6" s="54">
        <v>2016</v>
      </c>
      <c r="E6" s="54">
        <v>2017</v>
      </c>
      <c r="F6" s="54">
        <v>2018</v>
      </c>
      <c r="G6" s="662"/>
      <c r="H6" s="587"/>
      <c r="I6" s="54">
        <v>2016</v>
      </c>
      <c r="J6" s="54">
        <v>2017</v>
      </c>
      <c r="K6" s="54">
        <v>2018</v>
      </c>
      <c r="L6" s="95"/>
    </row>
    <row r="7" spans="1:12" ht="12" customHeight="1">
      <c r="A7" s="695" t="s">
        <v>310</v>
      </c>
      <c r="B7" s="696"/>
      <c r="C7" s="697"/>
      <c r="D7" s="126">
        <f>SUM('20.1.'!D7,'20. 2.'!D7,'20. 3'!D8,'20. 4.'!D7,'20.5.'!D7,'20. 6.'!D7,'20.7.'!D7,'20. 8.'!D8)</f>
        <v>820050</v>
      </c>
      <c r="E7" s="126">
        <f>SUM('20.1.'!E7,'20. 2.'!E7,'20. 3'!E8,'20. 4.'!E7,'20.5.'!E7,'20. 6.'!E7,'20.7.'!E7,'20. 8.'!E8)</f>
        <v>840050</v>
      </c>
      <c r="F7" s="126">
        <f>SUM('20.1.'!F7,'20. 2.'!F7,'20. 3'!F8,'20. 4.'!F7,'20.5.'!F7,'20. 6.'!F7,'20.7.'!F7,'20. 8.'!F8)</f>
        <v>860050</v>
      </c>
      <c r="G7" s="695" t="s">
        <v>309</v>
      </c>
      <c r="H7" s="697"/>
      <c r="I7" s="126">
        <f>SUM('20.1.'!I7,'20. 2.'!I7,'20. 3'!I8,'20. 4.'!I7,'20.5.'!I7,'20. 6.'!I7,'20.7.'!I7,'20. 8.'!I8)</f>
        <v>1382900</v>
      </c>
      <c r="J7" s="126">
        <f>SUM('20.1.'!J7,'20. 2.'!J7,'20. 3'!J8,'20. 4.'!J7,'20.5.'!J7,'20. 6.'!J7,'20.7.'!J7,'20. 8.'!J8)</f>
        <v>1400441</v>
      </c>
      <c r="K7" s="126">
        <f>SUM('20.1.'!K7,'20. 2.'!K7,'20. 3'!K8,'20. 4.'!K7,'20.5.'!K7,'20. 6.'!K7,'20.7.'!K7,'20. 8.'!K8)</f>
        <v>1417228</v>
      </c>
      <c r="L7" s="48"/>
    </row>
    <row r="8" spans="1:12" ht="12" customHeight="1">
      <c r="A8" s="695" t="s">
        <v>308</v>
      </c>
      <c r="B8" s="696"/>
      <c r="C8" s="697"/>
      <c r="D8" s="126">
        <f>SUM('20.1.'!D8,'20. 2.'!D8,'20. 3'!D9,'20. 4.'!D8,'20.5.'!D8,'20. 6.'!D8,'20.7.'!D8,'20. 8.'!D9)</f>
        <v>4020200</v>
      </c>
      <c r="E8" s="126">
        <f>SUM('20.1.'!E8,'20. 2.'!E8,'20. 3'!E9,'20. 4.'!E8,'20.5.'!E8,'20. 6.'!E8,'20.7.'!E8,'20. 8.'!E9)</f>
        <v>4020400</v>
      </c>
      <c r="F8" s="126">
        <f>SUM('20.1.'!F8,'20. 2.'!F8,'20. 3'!F9,'20. 4.'!F8,'20.5.'!F8,'20. 6.'!F8,'20.7.'!F8,'20. 8.'!F9)</f>
        <v>4020600</v>
      </c>
      <c r="G8" s="698" t="s">
        <v>307</v>
      </c>
      <c r="H8" s="698"/>
      <c r="I8" s="126">
        <f>SUM('20.1.'!I8,'20. 2.'!I8,'20. 3'!I9,'20. 4.'!I8,'20.5.'!I8,'20. 6.'!I8,'20.7.'!I8,'20. 8.'!I9)</f>
        <v>384160</v>
      </c>
      <c r="J8" s="126">
        <f>SUM('20.1.'!J8,'20. 2.'!J8,'20. 3'!J9,'20. 4.'!J8,'20.5.'!J8,'20. 6.'!J8,'20.7.'!J8,'20. 8.'!J9)</f>
        <v>388883</v>
      </c>
      <c r="K8" s="126">
        <f>SUM('20.1.'!K8,'20. 2.'!K8,'20. 3'!K9,'20. 4.'!K8,'20.5.'!K8,'20. 6.'!K8,'20.7.'!K8,'20. 8.'!K9)</f>
        <v>393775</v>
      </c>
      <c r="L8" s="48"/>
    </row>
    <row r="9" spans="1:12" ht="12" customHeight="1">
      <c r="A9" s="695" t="s">
        <v>306</v>
      </c>
      <c r="B9" s="696"/>
      <c r="C9" s="697"/>
      <c r="D9" s="126">
        <f>SUM('20.1.'!D9,'20. 2.'!D9,'20. 3'!D10,'20. 4.'!D9,'20.5.'!D9,'20. 6.'!D9,'20.7.'!D9,'20. 8.'!D10)</f>
        <v>1229528</v>
      </c>
      <c r="E9" s="126">
        <f>SUM('20.1.'!E9,'20. 2.'!E9,'20. 3'!E10,'20. 4.'!E9,'20.5.'!E9,'20. 6.'!E9,'20.7.'!E9,'20. 8.'!E10)</f>
        <v>1247244</v>
      </c>
      <c r="F9" s="126">
        <f>SUM('20.1.'!F9,'20. 2.'!F9,'20. 3'!F10,'20. 4.'!F9,'20.5.'!F9,'20. 6.'!F9,'20.7.'!F9,'20. 8.'!F10)</f>
        <v>1264035</v>
      </c>
      <c r="G9" s="698" t="s">
        <v>305</v>
      </c>
      <c r="H9" s="698"/>
      <c r="I9" s="126">
        <f>SUM('20.1.'!I9,'20. 2.'!I9,'20. 3'!I10,'20. 4.'!I9,'20.5.'!I9,'20. 6.'!I9,'20.7.'!I9,'20. 8.'!I10)</f>
        <v>1884736</v>
      </c>
      <c r="J9" s="126">
        <f>SUM('20.1.'!J9,'20. 2.'!J9,'20. 3'!J10,'20. 4.'!J9,'20.5.'!J9,'20. 6.'!J9,'20.7.'!J9,'20. 8.'!J10)</f>
        <v>1955485</v>
      </c>
      <c r="K9" s="126">
        <f>SUM('20.1.'!K9,'20. 2.'!K9,'20. 3'!K10,'20. 4.'!K9,'20.5.'!K9,'20. 6.'!K9,'20.7.'!K9,'20. 8.'!K10)</f>
        <v>2006775</v>
      </c>
      <c r="L9" s="48"/>
    </row>
    <row r="10" spans="1:12" ht="12" customHeight="1">
      <c r="A10" s="695" t="s">
        <v>304</v>
      </c>
      <c r="B10" s="696"/>
      <c r="C10" s="697"/>
      <c r="D10" s="126">
        <f>SUM('20.1.'!D10,'20. 2.'!D10,'20. 3'!D11,'20. 4.'!D10,'20.5.'!D10,'20. 6.'!D10,'20.7.'!D10,'20. 8.'!D11)</f>
        <v>60000</v>
      </c>
      <c r="E10" s="126">
        <f>SUM('20.1.'!E10,'20. 2.'!E10,'20. 3'!E11,'20. 4.'!E10,'20.5.'!E10,'20. 6.'!E10,'20.7.'!E10,'20. 8.'!E11)</f>
        <v>62000</v>
      </c>
      <c r="F10" s="126">
        <f>SUM('20.1.'!F10,'20. 2.'!F10,'20. 3'!F11,'20. 4.'!F10,'20.5.'!F10,'20. 6.'!F10,'20.7.'!F10,'20. 8.'!F11)</f>
        <v>64000</v>
      </c>
      <c r="G10" s="698" t="s">
        <v>303</v>
      </c>
      <c r="H10" s="698"/>
      <c r="I10" s="126">
        <f>SUM('20.1.'!I10,'20. 2.'!I10,'20. 3'!I11,'20. 4.'!I10,'20.5.'!I10,'20. 6.'!I10,'20.7.'!I10,'20. 8.'!I11)</f>
        <v>82000</v>
      </c>
      <c r="J10" s="126">
        <f>SUM('20.1.'!J10,'20. 2.'!J10,'20. 3'!J11,'20. 4.'!J10,'20.5.'!J10,'20. 6.'!J10,'20.7.'!J10,'20. 8.'!J11)</f>
        <v>83000</v>
      </c>
      <c r="K10" s="126">
        <f>SUM('20.1.'!K10,'20. 2.'!K10,'20. 3'!K11,'20. 4.'!K10,'20.5.'!K10,'20. 6.'!K10,'20.7.'!K10,'20. 8.'!K11)</f>
        <v>84000</v>
      </c>
      <c r="L10" s="48"/>
    </row>
    <row r="11" spans="1:12" ht="12" customHeight="1">
      <c r="A11" s="698"/>
      <c r="B11" s="698"/>
      <c r="C11" s="698"/>
      <c r="D11" s="126"/>
      <c r="E11" s="126"/>
      <c r="F11" s="126"/>
      <c r="G11" s="698" t="s">
        <v>302</v>
      </c>
      <c r="H11" s="698"/>
      <c r="I11" s="126">
        <f>SUM('20.1.'!I11,'20. 2.'!I11,'20. 3'!I12,'20. 4.'!I11,'20.5.'!I11,'20. 6.'!I11,'20.7.'!I11,'20. 8.'!I12)</f>
        <v>450000</v>
      </c>
      <c r="J11" s="126">
        <f>SUM('20.1.'!J11,'20. 2.'!J11,'20. 3'!J12,'20. 4.'!J11,'20.5.'!J11,'20. 6.'!J11,'20.7.'!J11,'20. 8.'!J12)</f>
        <v>465000</v>
      </c>
      <c r="K11" s="126">
        <f>SUM('20.1.'!K11,'20. 2.'!K11,'20. 3'!K12,'20. 4.'!K11,'20.5.'!K11,'20. 6.'!K11,'20.7.'!K11,'20. 8.'!K12)</f>
        <v>470000</v>
      </c>
      <c r="L11" s="48"/>
    </row>
    <row r="12" spans="1:12" ht="12" customHeight="1">
      <c r="A12" s="699"/>
      <c r="B12" s="699"/>
      <c r="C12" s="699"/>
      <c r="D12" s="126"/>
      <c r="E12" s="126"/>
      <c r="F12" s="126"/>
      <c r="G12" s="705" t="s">
        <v>301</v>
      </c>
      <c r="H12" s="706"/>
      <c r="I12" s="126">
        <f>SUM('20.1.'!I12,'20. 2.'!I12,'20. 3'!I13,'20. 4.'!I12,'20.5.'!I12,'20. 6.'!I12,'20.7.'!I12,'20. 8.'!I13)</f>
        <v>180000</v>
      </c>
      <c r="J12" s="126">
        <f>SUM('20.1.'!J12,'20. 2.'!J12,'20. 3'!J13,'20. 4.'!J12,'20.5.'!J12,'20. 6.'!J12,'20.7.'!J12,'20. 8.'!J13)</f>
        <v>180000</v>
      </c>
      <c r="K12" s="126">
        <f>SUM('20.1.'!K12,'20. 2.'!K12,'20. 3'!K13,'20. 4.'!K12,'20.5.'!K12,'20. 6.'!K12,'20.7.'!K12,'20. 8.'!K13)</f>
        <v>180000</v>
      </c>
      <c r="L12" s="48"/>
    </row>
    <row r="13" spans="1:12" ht="12" customHeight="1">
      <c r="A13" s="707"/>
      <c r="B13" s="707"/>
      <c r="C13" s="707"/>
      <c r="D13" s="126"/>
      <c r="E13" s="126"/>
      <c r="F13" s="126"/>
      <c r="G13" s="695" t="s">
        <v>300</v>
      </c>
      <c r="H13" s="697"/>
      <c r="I13" s="126">
        <f>SUM('20.1.'!I13,'20. 2.'!I13,'20. 3'!I14,'20. 4.'!I13,'20.5.'!I13,'20. 6.'!I13,'20.7.'!I13,'20. 8.'!I14)</f>
        <v>0</v>
      </c>
      <c r="J13" s="126">
        <f>SUM('20.1.'!J13,'20. 2.'!J13,'20. 3'!J14,'20. 4.'!J13,'20.5.'!J13,'20. 6.'!J13,'20.7.'!J13,'20. 8.'!J14)</f>
        <v>0</v>
      </c>
      <c r="K13" s="126">
        <f>SUM('20.1.'!K13,'20. 2.'!K13,'20. 3'!K14,'20. 4.'!K13,'20.5.'!K13,'20. 6.'!K13,'20.7.'!K13,'20. 8.'!K14)</f>
        <v>0</v>
      </c>
      <c r="L13" s="48"/>
    </row>
    <row r="14" spans="1:12" ht="23.25" customHeight="1">
      <c r="A14" s="701" t="s">
        <v>299</v>
      </c>
      <c r="B14" s="703"/>
      <c r="C14" s="702"/>
      <c r="D14" s="127">
        <f>SUM(D7:D10)</f>
        <v>6129778</v>
      </c>
      <c r="E14" s="127">
        <f>SUM(E7:E10)</f>
        <v>6169694</v>
      </c>
      <c r="F14" s="127">
        <f>SUM(F7:F10)</f>
        <v>6208685</v>
      </c>
      <c r="G14" s="701" t="s">
        <v>298</v>
      </c>
      <c r="H14" s="702"/>
      <c r="I14" s="131">
        <f>SUM(I7:I11)</f>
        <v>4183796</v>
      </c>
      <c r="J14" s="131">
        <f>SUM(J7:J11)</f>
        <v>4292809</v>
      </c>
      <c r="K14" s="131">
        <f>SUM(K7:K11)</f>
        <v>4371778</v>
      </c>
      <c r="L14" s="48"/>
    </row>
    <row r="15" spans="1:12" ht="12" customHeight="1">
      <c r="A15" s="695"/>
      <c r="B15" s="696"/>
      <c r="C15" s="697"/>
      <c r="D15" s="126"/>
      <c r="E15" s="126"/>
      <c r="F15" s="126"/>
      <c r="G15" s="695"/>
      <c r="H15" s="697"/>
      <c r="I15" s="86"/>
      <c r="J15" s="86"/>
      <c r="K15" s="86"/>
      <c r="L15" s="48"/>
    </row>
    <row r="16" spans="1:12" ht="12" customHeight="1">
      <c r="A16" s="695" t="s">
        <v>284</v>
      </c>
      <c r="B16" s="696"/>
      <c r="C16" s="697"/>
      <c r="D16" s="126">
        <f>SUM('20.1.'!D16,'20. 2.'!D16,'20. 3'!D17,'20. 4.'!D16,'20.5.'!D16,'20. 6.'!D16,'20.7.'!D16,'20. 8.'!D17)</f>
        <v>0</v>
      </c>
      <c r="E16" s="126">
        <f>SUM('20.1.'!E16,'20. 2.'!E16,'20. 3'!E17,'20. 4.'!E16,'20.5.'!E16,'20. 6.'!E16,'20.7.'!E16,'20. 8.'!E17)</f>
        <v>0</v>
      </c>
      <c r="F16" s="126">
        <f>SUM('20.1.'!F16,'20. 2.'!F16,'20. 3'!F17,'20. 4.'!F16,'20.5.'!F16,'20. 6.'!F16,'20.7.'!F16,'20. 8.'!F17)</f>
        <v>0</v>
      </c>
      <c r="G16" s="695" t="s">
        <v>297</v>
      </c>
      <c r="H16" s="697"/>
      <c r="I16" s="126">
        <f>SUM('20.1.'!I16,'20. 2.'!I16,'20. 3'!I17,'20. 4.'!I16,'20.5.'!I16,'20. 6.'!I16,'20.7.'!I16,'20. 8.'!I17)</f>
        <v>0</v>
      </c>
      <c r="J16" s="126">
        <f>SUM('20.1.'!J16,'20. 2.'!J16,'20. 3'!J17,'20. 4.'!J16,'20.5.'!J16,'20. 6.'!J16,'20.7.'!J16,'20. 8.'!J17)</f>
        <v>0</v>
      </c>
      <c r="K16" s="126">
        <f>SUM('20.1.'!K16,'20. 2.'!K16,'20. 3'!K17,'20. 4.'!K16,'20.5.'!K16,'20. 6.'!K16,'20.7.'!K16,'20. 8.'!K17)</f>
        <v>0</v>
      </c>
    </row>
    <row r="17" spans="1:12" ht="12" customHeight="1">
      <c r="A17" s="700" t="s">
        <v>282</v>
      </c>
      <c r="B17" s="700"/>
      <c r="C17" s="700"/>
      <c r="D17" s="126">
        <f>SUM('20.1.'!D17,'20. 2.'!D17,'20. 3'!D18,'20. 4.'!D17,'20.5.'!D17,'20. 6.'!D17,'20.7.'!D17,'20. 8.'!D18)</f>
        <v>0</v>
      </c>
      <c r="E17" s="126">
        <f>SUM('20.1.'!E17,'20. 2.'!E17,'20. 3'!E18,'20. 4.'!E17,'20.5.'!E17,'20. 6.'!E17,'20.7.'!E17,'20. 8.'!E18)</f>
        <v>0</v>
      </c>
      <c r="F17" s="126">
        <f>SUM('20.1.'!F17,'20. 2.'!F17,'20. 3'!F18,'20. 4.'!F17,'20.5.'!F17,'20. 6.'!F17,'20.7.'!F17,'20. 8.'!F18)</f>
        <v>0</v>
      </c>
      <c r="G17" s="700" t="s">
        <v>281</v>
      </c>
      <c r="H17" s="700"/>
      <c r="I17" s="126">
        <f>SUM('20.1.'!I17,'20. 2.'!I17,'20. 3'!I18,'20. 4.'!I17,'20.5.'!I17,'20. 6.'!I17,'20.7.'!I17,'20. 8.'!I18)</f>
        <v>0</v>
      </c>
      <c r="J17" s="126">
        <f>SUM('20.1.'!J17,'20. 2.'!J17,'20. 3'!J18,'20. 4.'!J17,'20.5.'!J17,'20. 6.'!J17,'20.7.'!J17,'20. 8.'!J18)</f>
        <v>0</v>
      </c>
      <c r="K17" s="126">
        <f>SUM('20.1.'!K17,'20. 2.'!K17,'20. 3'!K18,'20. 4.'!K17,'20.5.'!K17,'20. 6.'!K17,'20.7.'!K17,'20. 8.'!K18)</f>
        <v>0</v>
      </c>
    </row>
    <row r="18" spans="1:12" ht="12" customHeight="1">
      <c r="A18" s="700" t="s">
        <v>280</v>
      </c>
      <c r="B18" s="700"/>
      <c r="C18" s="700"/>
      <c r="D18" s="126">
        <f>SUM('20.1.'!D18,'20. 2.'!D18,'20. 3'!D19,'20. 4.'!D18,'20.5.'!D18,'20. 6.'!D18,'20.7.'!D18,'20. 8.'!D19)</f>
        <v>0</v>
      </c>
      <c r="E18" s="126">
        <f>SUM('20.1.'!E18,'20. 2.'!E18,'20. 3'!E19,'20. 4.'!E18,'20.5.'!E18,'20. 6.'!E18,'20.7.'!E18,'20. 8.'!E19)</f>
        <v>0</v>
      </c>
      <c r="F18" s="126">
        <f>SUM('20.1.'!F18,'20. 2.'!F18,'20. 3'!F19,'20. 4.'!F18,'20.5.'!F18,'20. 6.'!F18,'20.7.'!F18,'20. 8.'!F19)</f>
        <v>0</v>
      </c>
      <c r="G18" s="711" t="s">
        <v>296</v>
      </c>
      <c r="H18" s="711"/>
      <c r="I18" s="126">
        <f>SUM('20.1.'!I18,'20. 2.'!I18,'20. 3'!I19,'20. 4.'!I18,'20.5.'!I18,'20. 6.'!I18,'20.7.'!I18,'20. 8.'!I19)</f>
        <v>0</v>
      </c>
      <c r="J18" s="126">
        <f>SUM('20.1.'!J18,'20. 2.'!J18,'20. 3'!J19,'20. 4.'!J18,'20.5.'!J18,'20. 6.'!J18,'20.7.'!J18,'20. 8.'!J19)</f>
        <v>0</v>
      </c>
      <c r="K18" s="126">
        <f>SUM('20.1.'!K18,'20. 2.'!K18,'20. 3'!K19,'20. 4.'!K18,'20.5.'!K18,'20. 6.'!K18,'20.7.'!K18,'20. 8.'!K19)</f>
        <v>0</v>
      </c>
    </row>
    <row r="19" spans="1:12" ht="12" customHeight="1">
      <c r="A19" s="698" t="s">
        <v>278</v>
      </c>
      <c r="B19" s="698"/>
      <c r="C19" s="698"/>
      <c r="D19" s="126">
        <f>SUM('20.1.'!D19,'20. 2.'!D19,'20. 3'!D20,'20. 4.'!D19,'20.5.'!D19,'20. 6.'!D19,'20.7.'!D19,'20. 8.'!D20)</f>
        <v>0</v>
      </c>
      <c r="E19" s="126">
        <f>SUM('20.1.'!E19,'20. 2.'!E19,'20. 3'!E20,'20. 4.'!E19,'20.5.'!E19,'20. 6.'!E19,'20.7.'!E19,'20. 8.'!E20)</f>
        <v>0</v>
      </c>
      <c r="F19" s="126">
        <f>SUM('20.1.'!F19,'20. 2.'!F19,'20. 3'!F20,'20. 4.'!F19,'20.5.'!F19,'20. 6.'!F19,'20.7.'!F19,'20. 8.'!F20)</f>
        <v>0</v>
      </c>
      <c r="G19" s="700" t="s">
        <v>277</v>
      </c>
      <c r="H19" s="700"/>
      <c r="I19" s="126">
        <f>SUM('20.1.'!I19,'20. 2.'!I19,'20. 3'!I20,'20. 4.'!I19,'20.5.'!I19,'20. 6.'!I19,'20.7.'!I19,'20. 8.'!I20)</f>
        <v>0</v>
      </c>
      <c r="J19" s="126">
        <f>SUM('20.1.'!J19,'20. 2.'!J19,'20. 3'!J20,'20. 4.'!J19,'20.5.'!J19,'20. 6.'!J19,'20.7.'!J19,'20. 8.'!J20)</f>
        <v>0</v>
      </c>
      <c r="K19" s="126">
        <f>SUM('20.1.'!K19,'20. 2.'!K19,'20. 3'!K20,'20. 4.'!K19,'20.5.'!K19,'20. 6.'!K19,'20.7.'!K19,'20. 8.'!K20)</f>
        <v>0</v>
      </c>
    </row>
    <row r="20" spans="1:12" ht="12" customHeight="1">
      <c r="A20" s="698" t="s">
        <v>276</v>
      </c>
      <c r="B20" s="698"/>
      <c r="C20" s="698"/>
      <c r="D20" s="126">
        <f>SUM('20.1.'!D20,'20. 2.'!D20,'20. 3'!D21,'20. 4.'!D20,'20.5.'!D20,'20. 6.'!D20,'20.7.'!D20,'20. 8.'!D21)</f>
        <v>0</v>
      </c>
      <c r="E20" s="126">
        <f>SUM('20.1.'!E20,'20. 2.'!E20,'20. 3'!E21,'20. 4.'!E20,'20.5.'!E20,'20. 6.'!E20,'20.7.'!E20,'20. 8.'!E21)</f>
        <v>0</v>
      </c>
      <c r="F20" s="126">
        <f>SUM('20.1.'!F20,'20. 2.'!F20,'20. 3'!F21,'20. 4.'!F20,'20.5.'!F20,'20. 6.'!F20,'20.7.'!F20,'20. 8.'!F21)</f>
        <v>0</v>
      </c>
      <c r="G20" s="700" t="s">
        <v>275</v>
      </c>
      <c r="H20" s="700"/>
      <c r="I20" s="126">
        <v>0</v>
      </c>
      <c r="J20" s="126">
        <v>0</v>
      </c>
      <c r="K20" s="126">
        <v>0</v>
      </c>
    </row>
    <row r="21" spans="1:12" ht="12" customHeight="1">
      <c r="A21" s="700" t="s">
        <v>274</v>
      </c>
      <c r="B21" s="700"/>
      <c r="C21" s="700"/>
      <c r="D21" s="126">
        <v>0</v>
      </c>
      <c r="E21" s="126">
        <v>0</v>
      </c>
      <c r="F21" s="126">
        <v>0</v>
      </c>
      <c r="G21" s="700" t="s">
        <v>273</v>
      </c>
      <c r="H21" s="700"/>
      <c r="I21" s="126">
        <f>SUM('20.1.'!I21,'20. 2.'!I21,'20. 3'!I22,'20. 4.'!I21,'20.5.'!I21,'20. 6.'!I21,'20.7.'!I21,'20. 8.'!I22)</f>
        <v>0</v>
      </c>
      <c r="J21" s="126">
        <f>SUM('20.1.'!J21,'20. 2.'!J21,'20. 3'!J22,'20. 4.'!J21,'20.5.'!J21,'20. 6.'!J21,'20.7.'!J21,'20. 8.'!J22)</f>
        <v>0</v>
      </c>
      <c r="K21" s="126">
        <f>SUM('20.1.'!K21,'20. 2.'!K21,'20. 3'!K22,'20. 4.'!K21,'20.5.'!K21,'20. 6.'!K21,'20.7.'!K21,'20. 8.'!K22)</f>
        <v>0</v>
      </c>
      <c r="L21" s="110"/>
    </row>
    <row r="22" spans="1:12" ht="12" customHeight="1">
      <c r="A22" s="704"/>
      <c r="B22" s="704"/>
      <c r="C22" s="704"/>
      <c r="D22" s="126"/>
      <c r="E22" s="126"/>
      <c r="F22" s="126"/>
      <c r="G22" s="700" t="s">
        <v>272</v>
      </c>
      <c r="H22" s="700"/>
      <c r="I22" s="126">
        <f>SUM('20.1.'!I22,'20. 2.'!I22,'20. 3'!I23,'20. 4.'!I22,'20.5.'!I22,'20. 6.'!I22,'20.7.'!I22,'20. 8.'!I23)</f>
        <v>0</v>
      </c>
      <c r="J22" s="126">
        <f>SUM('20.1.'!J22,'20. 2.'!J22,'20. 3'!J23,'20. 4.'!J22,'20.5.'!J22,'20. 6.'!J22,'20.7.'!J22,'20. 8.'!J23)</f>
        <v>0</v>
      </c>
      <c r="K22" s="126">
        <f>SUM('20.1.'!K22,'20. 2.'!K22,'20. 3'!K23,'20. 4.'!K22,'20.5.'!K22,'20. 6.'!K22,'20.7.'!K22,'20. 8.'!K23)</f>
        <v>0</v>
      </c>
    </row>
    <row r="23" spans="1:12" ht="12" customHeight="1">
      <c r="A23" s="699" t="s">
        <v>295</v>
      </c>
      <c r="B23" s="699"/>
      <c r="C23" s="699"/>
      <c r="D23" s="127">
        <f>SUM(D15:D21)</f>
        <v>0</v>
      </c>
      <c r="E23" s="127">
        <f>SUM(E15:E21)</f>
        <v>0</v>
      </c>
      <c r="F23" s="127">
        <f>SUM(F15:F21)</f>
        <v>0</v>
      </c>
      <c r="G23" s="701" t="s">
        <v>294</v>
      </c>
      <c r="H23" s="702"/>
      <c r="I23" s="127">
        <f>SUM(I16:I22)</f>
        <v>0</v>
      </c>
      <c r="J23" s="127">
        <f>SUM(J16:J22)</f>
        <v>0</v>
      </c>
      <c r="K23" s="127">
        <f>SUM(K16:K22)</f>
        <v>0</v>
      </c>
      <c r="L23" s="48"/>
    </row>
    <row r="24" spans="1:12" ht="12" customHeight="1">
      <c r="A24" s="707"/>
      <c r="B24" s="707"/>
      <c r="C24" s="707"/>
      <c r="D24" s="126"/>
      <c r="E24" s="126"/>
      <c r="F24" s="126"/>
      <c r="G24" s="712"/>
      <c r="H24" s="713"/>
      <c r="I24" s="126"/>
      <c r="J24" s="126"/>
      <c r="K24" s="126"/>
      <c r="L24" s="48"/>
    </row>
    <row r="25" spans="1:12" ht="12" customHeight="1">
      <c r="A25" s="699" t="s">
        <v>293</v>
      </c>
      <c r="B25" s="699"/>
      <c r="C25" s="699"/>
      <c r="D25" s="127">
        <f>+D23+D14</f>
        <v>6129778</v>
      </c>
      <c r="E25" s="127">
        <f>+E23+E14</f>
        <v>6169694</v>
      </c>
      <c r="F25" s="127">
        <f>+F23+F14</f>
        <v>6208685</v>
      </c>
      <c r="G25" s="701" t="s">
        <v>292</v>
      </c>
      <c r="H25" s="702"/>
      <c r="I25" s="127">
        <f>+I23+I14</f>
        <v>4183796</v>
      </c>
      <c r="J25" s="127">
        <f>+J23+J14</f>
        <v>4292809</v>
      </c>
      <c r="K25" s="127">
        <f>+K23+K14</f>
        <v>4371778</v>
      </c>
      <c r="L25" s="48"/>
    </row>
    <row r="26" spans="1:12" ht="12" customHeight="1">
      <c r="A26" s="698"/>
      <c r="B26" s="698"/>
      <c r="C26" s="698"/>
      <c r="D26" s="126"/>
      <c r="E26" s="126"/>
      <c r="F26" s="126"/>
      <c r="G26" s="695"/>
      <c r="H26" s="697"/>
      <c r="I26" s="126"/>
      <c r="J26" s="126"/>
      <c r="K26" s="126"/>
      <c r="L26" s="48"/>
    </row>
    <row r="27" spans="1:12" ht="12.75" customHeight="1">
      <c r="A27" s="695" t="s">
        <v>291</v>
      </c>
      <c r="B27" s="696"/>
      <c r="C27" s="697"/>
      <c r="D27" s="126">
        <f>SUM('20.1.'!D27,'20. 2.'!D27,'20. 3'!D28,'20. 4.'!D27,'20.5.'!D27,'20. 6.'!D27,'20.7.'!D27,'20. 8.'!D28)</f>
        <v>15000</v>
      </c>
      <c r="E27" s="126">
        <f>SUM('20.1.'!E27,'20. 2.'!E27,'20. 3'!E28,'20. 4.'!E27,'20.5.'!E27,'20. 6.'!E27,'20.7.'!E27,'20. 8.'!E28)</f>
        <v>18000</v>
      </c>
      <c r="F27" s="126">
        <f>SUM('20.1.'!F27,'20. 2.'!F27,'20. 3'!F28,'20. 4.'!F27,'20.5.'!F27,'20. 6.'!F27,'20.7.'!F27,'20. 8.'!F28)</f>
        <v>21000</v>
      </c>
      <c r="G27" s="695" t="s">
        <v>290</v>
      </c>
      <c r="H27" s="697"/>
      <c r="I27" s="126">
        <f>SUM('20.1.'!I27,'20. 2.'!I27,'20. 3'!I28,'20. 4.'!I27,'20.5.'!I27,'20. 6.'!I27,'20.7.'!I27,'20. 8.'!I28)</f>
        <v>1415986</v>
      </c>
      <c r="J27" s="126">
        <f>SUM('20.1.'!J27,'20. 2.'!J27,'20. 3'!J28,'20. 4.'!J27,'20.5.'!J27,'20. 6.'!J27,'20.7.'!J27,'20. 8.'!J28)</f>
        <v>1272624</v>
      </c>
      <c r="K27" s="126">
        <f>SUM('20.1.'!K27,'20. 2.'!K27,'20. 3'!K28,'20. 4.'!K27,'20.5.'!K27,'20. 6.'!K27,'20.7.'!K27,'20. 8.'!K28)</f>
        <v>1218646</v>
      </c>
      <c r="L27" s="48"/>
    </row>
    <row r="28" spans="1:12" ht="12" customHeight="1">
      <c r="A28" s="695" t="s">
        <v>289</v>
      </c>
      <c r="B28" s="696"/>
      <c r="C28" s="697"/>
      <c r="D28" s="126">
        <f>SUM('20.1.'!D28,'20. 2.'!D28,'20. 3'!D29,'20. 4.'!D28,'20.5.'!D28,'20. 6.'!D28,'20.7.'!D28,'20. 8.'!D29)</f>
        <v>200000</v>
      </c>
      <c r="E28" s="126">
        <f>SUM('20.1.'!E28,'20. 2.'!E28,'20. 3'!E29,'20. 4.'!E28,'20.5.'!E28,'20. 6.'!E28,'20.7.'!E28,'20. 8.'!E29)</f>
        <v>200000</v>
      </c>
      <c r="F28" s="126">
        <f>SUM('20.1.'!F28,'20. 2.'!F28,'20. 3'!F29,'20. 4.'!F28,'20.5.'!F28,'20. 6.'!F28,'20.7.'!F28,'20. 8.'!F29)</f>
        <v>200000</v>
      </c>
      <c r="G28" s="695" t="s">
        <v>228</v>
      </c>
      <c r="H28" s="697"/>
      <c r="I28" s="126">
        <f>SUM('20.1.'!I28,'20. 2.'!I28,'20. 3'!I29,'20. 4.'!I28,'20.5.'!I28,'20. 6.'!I28,'20.7.'!I28,'20. 8.'!I29)</f>
        <v>197897</v>
      </c>
      <c r="J28" s="126">
        <f>SUM('20.1.'!J28,'20. 2.'!J28,'20. 3'!J29,'20. 4.'!J28,'20.5.'!J28,'20. 6.'!J28,'20.7.'!J28,'20. 8.'!J29)</f>
        <v>188397</v>
      </c>
      <c r="K28" s="126">
        <f>SUM('20.1.'!K28,'20. 2.'!K28,'20. 3'!K29,'20. 4.'!K28,'20.5.'!K28,'20. 6.'!K28,'20.7.'!K28,'20. 8.'!K29)</f>
        <v>205397</v>
      </c>
      <c r="L28" s="48"/>
    </row>
    <row r="29" spans="1:12" ht="12" customHeight="1">
      <c r="A29" s="698" t="s">
        <v>288</v>
      </c>
      <c r="B29" s="698"/>
      <c r="C29" s="698"/>
      <c r="D29" s="126">
        <f>SUM('20.1.'!D29,'20. 2.'!D29,'20. 3'!D30,'20. 4.'!D29,'20.5.'!D29,'20. 6.'!D29,'20.7.'!D29,'20. 8.'!D30)</f>
        <v>38000</v>
      </c>
      <c r="E29" s="126">
        <f>SUM('20.1.'!E29,'20. 2.'!E29,'20. 3'!E30,'20. 4.'!E29,'20.5.'!E29,'20. 6.'!E29,'20.7.'!E29,'20. 8.'!E30)</f>
        <v>38000</v>
      </c>
      <c r="F29" s="126">
        <f>SUM('20.1.'!F29,'20. 2.'!F29,'20. 3'!F30,'20. 4.'!F29,'20.5.'!F29,'20. 6.'!F29,'20.7.'!F29,'20. 8.'!F30)</f>
        <v>38000</v>
      </c>
      <c r="G29" s="695" t="s">
        <v>287</v>
      </c>
      <c r="H29" s="697"/>
      <c r="I29" s="126">
        <f>SUM('20.1.'!I29,'20. 2.'!I29,'20. 3'!I30,'20. 4.'!I29,'20.5.'!I29,'20. 6.'!I29,'20.7.'!I29,'20. 8.'!I30)</f>
        <v>80000</v>
      </c>
      <c r="J29" s="126">
        <f>SUM('20.1.'!J29,'20. 2.'!J29,'20. 3'!J30,'20. 4.'!J29,'20.5.'!J29,'20. 6.'!J29,'20.7.'!J29,'20. 8.'!J30)</f>
        <v>85000</v>
      </c>
      <c r="K29" s="126">
        <f>SUM('20.1.'!K29,'20. 2.'!K29,'20. 3'!K30,'20. 4.'!K29,'20.5.'!K29,'20. 6.'!K29,'20.7.'!K29,'20. 8.'!K30)</f>
        <v>85000</v>
      </c>
      <c r="L29" s="48"/>
    </row>
    <row r="30" spans="1:12" ht="24" customHeight="1">
      <c r="A30" s="701" t="s">
        <v>286</v>
      </c>
      <c r="B30" s="703"/>
      <c r="C30" s="702"/>
      <c r="D30" s="127">
        <f>SUM(D27:D29)</f>
        <v>253000</v>
      </c>
      <c r="E30" s="127">
        <f t="shared" ref="E30:F30" si="0">SUM(E27:E29)</f>
        <v>256000</v>
      </c>
      <c r="F30" s="127">
        <f t="shared" si="0"/>
        <v>259000</v>
      </c>
      <c r="G30" s="701" t="s">
        <v>285</v>
      </c>
      <c r="H30" s="702"/>
      <c r="I30" s="127">
        <f>SUM(I27:I29)</f>
        <v>1693883</v>
      </c>
      <c r="J30" s="127">
        <f>SUM(J27:J29)</f>
        <v>1546021</v>
      </c>
      <c r="K30" s="127">
        <f>SUM(K27:K29)</f>
        <v>1509043</v>
      </c>
      <c r="L30" s="48"/>
    </row>
    <row r="31" spans="1:12" ht="12" customHeight="1">
      <c r="A31" s="698"/>
      <c r="B31" s="698"/>
      <c r="C31" s="698"/>
      <c r="D31" s="126"/>
      <c r="E31" s="126"/>
      <c r="F31" s="126"/>
      <c r="G31" s="695"/>
      <c r="H31" s="697"/>
      <c r="I31" s="126"/>
      <c r="J31" s="126"/>
      <c r="K31" s="126"/>
      <c r="L31" s="48"/>
    </row>
    <row r="32" spans="1:12" ht="12" customHeight="1">
      <c r="A32" s="695" t="s">
        <v>284</v>
      </c>
      <c r="B32" s="696"/>
      <c r="C32" s="697"/>
      <c r="D32" s="126">
        <f>SUM('20.1.'!D32,'20. 2.'!D32,'20. 3'!D33,'20. 4.'!D32,'20.5.'!D32,'20. 6.'!D32,'20.7.'!D32,'20. 8.'!D33)</f>
        <v>0</v>
      </c>
      <c r="E32" s="126">
        <f>SUM('20.1.'!E32,'20. 2.'!E32,'20. 3'!E33,'20. 4.'!E32,'20.5.'!E32,'20. 6.'!E32,'20.7.'!E32,'20. 8.'!E33)</f>
        <v>0</v>
      </c>
      <c r="F32" s="126">
        <f>SUM('20.1.'!F32,'20. 2.'!F32,'20. 3'!F33,'20. 4.'!F32,'20.5.'!F32,'20. 6.'!F32,'20.7.'!F32,'20. 8.'!F33)</f>
        <v>0</v>
      </c>
      <c r="G32" s="695" t="s">
        <v>283</v>
      </c>
      <c r="H32" s="697"/>
      <c r="I32" s="126">
        <f>SUM('20.1.'!I32,'20. 2.'!I32,'20. 3'!I33,'20. 4.'!I32,'20.5.'!I32,'20. 6.'!I32,'20.7.'!I32,'20. 8.'!I33)</f>
        <v>205099</v>
      </c>
      <c r="J32" s="126">
        <f>SUM('20.1.'!J32,'20. 2.'!J32,'20. 3'!J33,'20. 4.'!J32,'20.5.'!J32,'20. 6.'!J32,'20.7.'!J32,'20. 8.'!J33)</f>
        <v>286864</v>
      </c>
      <c r="K32" s="126">
        <f>SUM('20.1.'!K32,'20. 2.'!K32,'20. 3'!K33,'20. 4.'!K32,'20.5.'!K32,'20. 6.'!K32,'20.7.'!K32,'20. 8.'!K33)</f>
        <v>286864</v>
      </c>
    </row>
    <row r="33" spans="1:12" ht="12" customHeight="1">
      <c r="A33" s="700" t="s">
        <v>282</v>
      </c>
      <c r="B33" s="700"/>
      <c r="C33" s="700"/>
      <c r="D33" s="126">
        <f>SUM('20.1.'!D33,'20. 2.'!D33,'20. 3'!D34,'20. 4.'!D33,'20.5.'!D33,'20. 6.'!D33,'20.7.'!D33,'20. 8.'!D34)</f>
        <v>0</v>
      </c>
      <c r="E33" s="126">
        <f>SUM('20.1.'!E33,'20. 2.'!E33,'20. 3'!E34,'20. 4.'!E33,'20.5.'!E33,'20. 6.'!E33,'20.7.'!E33,'20. 8.'!E34)</f>
        <v>0</v>
      </c>
      <c r="F33" s="126">
        <f>SUM('20.1.'!F33,'20. 2.'!F33,'20. 3'!F34,'20. 4.'!F33,'20.5.'!F33,'20. 6.'!F33,'20.7.'!F33,'20. 8.'!F34)</f>
        <v>0</v>
      </c>
      <c r="G33" s="700" t="s">
        <v>281</v>
      </c>
      <c r="H33" s="700"/>
      <c r="I33" s="126">
        <f>SUM('20.1.'!I33,'20. 2.'!I33,'20. 3'!I34,'20. 4.'!I33,'20.5.'!I33,'20. 6.'!I33,'20.7.'!I33,'20. 8.'!I34)</f>
        <v>0</v>
      </c>
      <c r="J33" s="126">
        <f>SUM('20.1.'!J33,'20. 2.'!J33,'20. 3'!J34,'20. 4.'!J33,'20.5.'!J33,'20. 6.'!J33,'20.7.'!J33,'20. 8.'!J34)</f>
        <v>0</v>
      </c>
      <c r="K33" s="126">
        <f>SUM('20.1.'!K33,'20. 2.'!K33,'20. 3'!K34,'20. 4.'!K33,'20.5.'!K33,'20. 6.'!K33,'20.7.'!K33,'20. 8.'!K34)</f>
        <v>0</v>
      </c>
    </row>
    <row r="34" spans="1:12" ht="12" customHeight="1">
      <c r="A34" s="700" t="s">
        <v>280</v>
      </c>
      <c r="B34" s="700"/>
      <c r="C34" s="700"/>
      <c r="D34" s="126">
        <f>SUM('20.1.'!D34,'20. 2.'!D34,'20. 3'!D35,'20. 4.'!D34,'20.5.'!D34,'20. 6.'!D34,'20.7.'!D34,'20. 8.'!D35)</f>
        <v>0</v>
      </c>
      <c r="E34" s="126">
        <f>SUM('20.1.'!E34,'20. 2.'!E34,'20. 3'!E35,'20. 4.'!E34,'20.5.'!E34,'20. 6.'!E34,'20.7.'!E34,'20. 8.'!E35)</f>
        <v>0</v>
      </c>
      <c r="F34" s="126">
        <f>SUM('20.1.'!F34,'20. 2.'!F34,'20. 3'!F35,'20. 4.'!F34,'20.5.'!F34,'20. 6.'!F34,'20.7.'!F34,'20. 8.'!F35)</f>
        <v>0</v>
      </c>
      <c r="G34" s="695" t="s">
        <v>279</v>
      </c>
      <c r="H34" s="697"/>
      <c r="I34" s="126">
        <f>SUM('20.1.'!I34,'20. 2.'!I34,'20. 3'!I35,'20. 4.'!I34,'20.5.'!I34,'20. 6.'!I34,'20.7.'!I34,'20. 8.'!I35)</f>
        <v>0</v>
      </c>
      <c r="J34" s="126">
        <f>SUM('20.1.'!J34,'20. 2.'!J34,'20. 3'!J35,'20. 4.'!J34,'20.5.'!J34,'20. 6.'!J34,'20.7.'!J34,'20. 8.'!J35)</f>
        <v>0</v>
      </c>
      <c r="K34" s="126">
        <f>SUM('20.1.'!K34,'20. 2.'!K34,'20. 3'!K35,'20. 4.'!K34,'20.5.'!K34,'20. 6.'!K34,'20.7.'!K34,'20. 8.'!K35)</f>
        <v>0</v>
      </c>
    </row>
    <row r="35" spans="1:12" ht="12" customHeight="1">
      <c r="A35" s="698" t="s">
        <v>278</v>
      </c>
      <c r="B35" s="698"/>
      <c r="C35" s="698"/>
      <c r="D35" s="126">
        <f>SUM('20.1.'!D35,'20. 2.'!D35,'20. 3'!D36,'20. 4.'!D35,'20.5.'!D35,'20. 6.'!D35,'20.7.'!D35,'20. 8.'!D36)</f>
        <v>0</v>
      </c>
      <c r="E35" s="126">
        <f>SUM('20.1.'!E35,'20. 2.'!E35,'20. 3'!E36,'20. 4.'!E35,'20.5.'!E35,'20. 6.'!E35,'20.7.'!E35,'20. 8.'!E36)</f>
        <v>0</v>
      </c>
      <c r="F35" s="126">
        <f>SUM('20.1.'!F35,'20. 2.'!F35,'20. 3'!F36,'20. 4.'!F35,'20.5.'!F35,'20. 6.'!F35,'20.7.'!F35,'20. 8.'!F36)</f>
        <v>0</v>
      </c>
      <c r="G35" s="695" t="s">
        <v>277</v>
      </c>
      <c r="H35" s="697"/>
      <c r="I35" s="126">
        <f>SUM('20.1.'!I35,'20. 2.'!I35,'20. 3'!I36,'20. 4.'!I35,'20.5.'!I35,'20. 6.'!I35,'20.7.'!I35,'20. 8.'!I36)</f>
        <v>0</v>
      </c>
      <c r="J35" s="126">
        <f>SUM('20.1.'!J35,'20. 2.'!J35,'20. 3'!J36,'20. 4.'!J35,'20.5.'!J35,'20. 6.'!J35,'20.7.'!J35,'20. 8.'!J36)</f>
        <v>0</v>
      </c>
      <c r="K35" s="126">
        <f>SUM('20.1.'!K35,'20. 2.'!K35,'20. 3'!K36,'20. 4.'!K35,'20.5.'!K35,'20. 6.'!K35,'20.7.'!K35,'20. 8.'!K36)</f>
        <v>0</v>
      </c>
    </row>
    <row r="36" spans="1:12" ht="12" customHeight="1">
      <c r="A36" s="698" t="s">
        <v>276</v>
      </c>
      <c r="B36" s="698"/>
      <c r="C36" s="698"/>
      <c r="D36" s="126">
        <f>SUM('20.1.'!D36,'20. 2.'!D36,'20. 3'!D37,'20. 4.'!D36,'20.5.'!D36,'20. 6.'!D36,'20.7.'!D36,'20. 8.'!D37)</f>
        <v>0</v>
      </c>
      <c r="E36" s="126">
        <f>SUM('20.1.'!E36,'20. 2.'!E36,'20. 3'!E37,'20. 4.'!E36,'20.5.'!E36,'20. 6.'!E36,'20.7.'!E36,'20. 8.'!E37)</f>
        <v>0</v>
      </c>
      <c r="F36" s="126">
        <f>SUM('20.1.'!F36,'20. 2.'!F36,'20. 3'!F37,'20. 4.'!F36,'20.5.'!F36,'20. 6.'!F36,'20.7.'!F36,'20. 8.'!F37)</f>
        <v>0</v>
      </c>
      <c r="G36" s="700" t="s">
        <v>275</v>
      </c>
      <c r="H36" s="700"/>
      <c r="I36" s="126">
        <f>SUM('20.1.'!I36,'20. 2.'!I36,'20. 3'!I37,'20. 4.'!I36,'20.5.'!I36,'20. 6.'!I36,'20.7.'!I36,'20. 8.'!I37)</f>
        <v>68750</v>
      </c>
      <c r="J36" s="126">
        <f>SUM('20.1.'!J36,'20. 2.'!J36,'20. 3'!J37,'20. 4.'!J36,'20.5.'!J36,'20. 6.'!J36,'20.7.'!J36,'20. 8.'!J37)</f>
        <v>70750</v>
      </c>
      <c r="K36" s="126">
        <f>SUM('20.1.'!K36,'20. 2.'!K36,'20. 3'!K37,'20. 4.'!K36,'20.5.'!K36,'20. 6.'!K36,'20.7.'!K36,'20. 8.'!K37)</f>
        <v>72250</v>
      </c>
    </row>
    <row r="37" spans="1:12" ht="12" customHeight="1">
      <c r="A37" s="700" t="s">
        <v>274</v>
      </c>
      <c r="B37" s="700"/>
      <c r="C37" s="700"/>
      <c r="D37" s="126">
        <f>SUM('20.1.'!D37,'20. 2.'!D37,'20. 3'!D38,'20. 4.'!D37,'20.5.'!D37,'20. 6.'!D37,'20.7.'!D37,'20. 8.'!D38)</f>
        <v>68750</v>
      </c>
      <c r="E37" s="126">
        <f>SUM('20.1.'!E37,'20. 2.'!E37,'20. 3'!E38,'20. 4.'!E37,'20.5.'!E37,'20. 6.'!E37,'20.7.'!E37,'20. 8.'!E38)</f>
        <v>70750</v>
      </c>
      <c r="F37" s="126">
        <f>SUM('20.1.'!F37,'20. 2.'!F37,'20. 3'!F38,'20. 4.'!F37,'20.5.'!F37,'20. 6.'!F37,'20.7.'!F37,'20. 8.'!F38)</f>
        <v>72250</v>
      </c>
      <c r="G37" s="700" t="s">
        <v>273</v>
      </c>
      <c r="H37" s="700"/>
      <c r="I37" s="126">
        <f>SUM('20.1.'!I37,'20. 2.'!I37,'20. 3'!I38,'20. 4.'!I37,'20.5.'!I37,'20. 6.'!I37,'20.7.'!I37,'20. 8.'!I38)</f>
        <v>0</v>
      </c>
      <c r="J37" s="126">
        <f>SUM('20.1.'!J37,'20. 2.'!J37,'20. 3'!J38,'20. 4.'!J37,'20.5.'!J37,'20. 6.'!J37,'20.7.'!J37,'20. 8.'!J38)</f>
        <v>0</v>
      </c>
      <c r="K37" s="126">
        <f>SUM('20.1.'!K37,'20. 2.'!K37,'20. 3'!K38,'20. 4.'!K37,'20.5.'!K37,'20. 6.'!K37,'20.7.'!K37,'20. 8.'!K38)</f>
        <v>0</v>
      </c>
    </row>
    <row r="38" spans="1:12" ht="12" customHeight="1">
      <c r="A38" s="704"/>
      <c r="B38" s="704"/>
      <c r="C38" s="704"/>
      <c r="D38" s="9"/>
      <c r="E38" s="53"/>
      <c r="F38" s="53"/>
      <c r="G38" s="700" t="s">
        <v>272</v>
      </c>
      <c r="H38" s="700"/>
      <c r="I38" s="126">
        <f>SUM('20.1.'!I38,'20. 2.'!I38,'20. 3'!I39,'20. 4.'!I38,'20.5.'!I38,'20. 6.'!I38,'20.7.'!I38,'20. 8.'!I39)</f>
        <v>0</v>
      </c>
      <c r="J38" s="126">
        <f>SUM('20.1.'!J38,'20. 2.'!J38,'20. 3'!J39,'20. 4.'!J38,'20.5.'!J38,'20. 6.'!J38,'20.7.'!J38,'20. 8.'!J39)</f>
        <v>0</v>
      </c>
      <c r="K38" s="126">
        <f>SUM('20.1.'!K38,'20. 2.'!K38,'20. 3'!K39,'20. 4.'!K38,'20.5.'!K38,'20. 6.'!K38,'20.7.'!K38,'20. 8.'!K39)</f>
        <v>0</v>
      </c>
    </row>
    <row r="39" spans="1:12" ht="12" customHeight="1">
      <c r="A39" s="75"/>
      <c r="B39" s="147"/>
      <c r="C39" s="143"/>
      <c r="D39" s="148"/>
      <c r="E39" s="149"/>
      <c r="F39" s="149"/>
      <c r="G39" s="141"/>
      <c r="H39" s="142" t="s">
        <v>481</v>
      </c>
      <c r="I39" s="126">
        <f>SUM('20.1.'!I39,'20. 2.'!I39,'20. 3'!I40,'20. 4.'!I39,'20.5.'!I39,'20. 6.'!I39,'20.7.'!I39,'20. 8.'!I40)</f>
        <v>300000</v>
      </c>
      <c r="J39" s="126">
        <f>SUM('20.1.'!J39,'20. 2.'!J39,'20. 3'!J40,'20. 4.'!J39,'20.5.'!J39,'20. 6.'!J39,'20.7.'!J39,'20. 8.'!J40)</f>
        <v>300000</v>
      </c>
      <c r="K39" s="126">
        <f>SUM('20.1.'!K39,'20. 2.'!K39,'20. 3'!K40,'20. 4.'!K39,'20.5.'!K39,'20. 6.'!K39,'20.7.'!K39,'20. 8.'!K40)</f>
        <v>300000</v>
      </c>
    </row>
    <row r="40" spans="1:12" ht="12" customHeight="1">
      <c r="A40" s="701" t="s">
        <v>271</v>
      </c>
      <c r="B40" s="703"/>
      <c r="C40" s="702"/>
      <c r="D40" s="128">
        <f>SUM(D32:D38)</f>
        <v>68750</v>
      </c>
      <c r="E40" s="128">
        <f>SUM(E32:E38)</f>
        <v>70750</v>
      </c>
      <c r="F40" s="128">
        <f>SUM(F32:F38)</f>
        <v>72250</v>
      </c>
      <c r="G40" s="701" t="s">
        <v>270</v>
      </c>
      <c r="H40" s="702"/>
      <c r="I40" s="131">
        <f>SUM(I32:I39)</f>
        <v>573849</v>
      </c>
      <c r="J40" s="131">
        <f>SUM(J32:J39)</f>
        <v>657614</v>
      </c>
      <c r="K40" s="131">
        <f>SUM(K32:K39)</f>
        <v>659114</v>
      </c>
      <c r="L40" s="48"/>
    </row>
    <row r="41" spans="1:12" ht="12" customHeight="1">
      <c r="A41" s="698"/>
      <c r="B41" s="698"/>
      <c r="C41" s="698"/>
      <c r="D41" s="88"/>
      <c r="E41" s="88"/>
      <c r="F41" s="86"/>
      <c r="G41" s="695"/>
      <c r="H41" s="697"/>
      <c r="I41" s="86"/>
      <c r="J41" s="86"/>
      <c r="K41" s="86"/>
      <c r="L41" s="48"/>
    </row>
    <row r="42" spans="1:12" ht="12.75" customHeight="1">
      <c r="A42" s="699" t="s">
        <v>269</v>
      </c>
      <c r="B42" s="699"/>
      <c r="C42" s="699"/>
      <c r="D42" s="129">
        <f>+D40+D30</f>
        <v>321750</v>
      </c>
      <c r="E42" s="129">
        <f>+E40+E30</f>
        <v>326750</v>
      </c>
      <c r="F42" s="129">
        <f>+F40+F30</f>
        <v>331250</v>
      </c>
      <c r="G42" s="701" t="s">
        <v>268</v>
      </c>
      <c r="H42" s="702"/>
      <c r="I42" s="131">
        <f>+I40+I30</f>
        <v>2267732</v>
      </c>
      <c r="J42" s="131">
        <f>+J40+J30</f>
        <v>2203635</v>
      </c>
      <c r="K42" s="131">
        <f>+K40+K30</f>
        <v>2168157</v>
      </c>
      <c r="L42" s="48"/>
    </row>
    <row r="43" spans="1:12" ht="12" customHeight="1">
      <c r="A43" s="698"/>
      <c r="B43" s="698"/>
      <c r="C43" s="698"/>
      <c r="D43" s="87"/>
      <c r="E43" s="87"/>
      <c r="F43" s="86"/>
      <c r="G43" s="709"/>
      <c r="H43" s="710"/>
      <c r="I43" s="86"/>
      <c r="J43" s="86"/>
      <c r="K43" s="86"/>
      <c r="L43" s="48"/>
    </row>
    <row r="44" spans="1:12" ht="12.75" customHeight="1">
      <c r="A44" s="708" t="s">
        <v>267</v>
      </c>
      <c r="B44" s="708"/>
      <c r="C44" s="708"/>
      <c r="D44" s="130">
        <f>+D42+D25</f>
        <v>6451528</v>
      </c>
      <c r="E44" s="130">
        <f>+E42+E25</f>
        <v>6496444</v>
      </c>
      <c r="F44" s="130">
        <f>+F42+F25</f>
        <v>6539935</v>
      </c>
      <c r="G44" s="708" t="s">
        <v>266</v>
      </c>
      <c r="H44" s="708"/>
      <c r="I44" s="131">
        <f>+I42+I25</f>
        <v>6451528</v>
      </c>
      <c r="J44" s="131">
        <f>+J42+J25</f>
        <v>6496444</v>
      </c>
      <c r="K44" s="131">
        <f>+K42+K25</f>
        <v>6539935</v>
      </c>
      <c r="L44" s="48"/>
    </row>
    <row r="47" spans="1:12">
      <c r="D47" s="119"/>
      <c r="E47" s="119"/>
      <c r="F47" s="119"/>
    </row>
    <row r="49" spans="4:6">
      <c r="D49" s="119"/>
      <c r="E49" s="119"/>
      <c r="F49" s="119"/>
    </row>
  </sheetData>
  <mergeCells count="83">
    <mergeCell ref="G20:H20"/>
    <mergeCell ref="G21:H21"/>
    <mergeCell ref="G24:H24"/>
    <mergeCell ref="G26:H26"/>
    <mergeCell ref="A36:C36"/>
    <mergeCell ref="G29:H29"/>
    <mergeCell ref="A29:C29"/>
    <mergeCell ref="A31:C31"/>
    <mergeCell ref="A28:C28"/>
    <mergeCell ref="A27:C27"/>
    <mergeCell ref="A25:C25"/>
    <mergeCell ref="G7:H7"/>
    <mergeCell ref="G40:H40"/>
    <mergeCell ref="G16:H16"/>
    <mergeCell ref="G17:H17"/>
    <mergeCell ref="G22:H22"/>
    <mergeCell ref="G8:H8"/>
    <mergeCell ref="G23:H23"/>
    <mergeCell ref="G25:H25"/>
    <mergeCell ref="G38:H38"/>
    <mergeCell ref="G32:H32"/>
    <mergeCell ref="G33:H33"/>
    <mergeCell ref="G34:H34"/>
    <mergeCell ref="G35:H35"/>
    <mergeCell ref="G36:H36"/>
    <mergeCell ref="G37:H37"/>
    <mergeCell ref="G19:H19"/>
    <mergeCell ref="G9:H9"/>
    <mergeCell ref="A13:C13"/>
    <mergeCell ref="A14:C14"/>
    <mergeCell ref="A44:C44"/>
    <mergeCell ref="G44:H44"/>
    <mergeCell ref="A43:C43"/>
    <mergeCell ref="G43:H43"/>
    <mergeCell ref="G10:H10"/>
    <mergeCell ref="G27:H27"/>
    <mergeCell ref="G28:H28"/>
    <mergeCell ref="G18:H18"/>
    <mergeCell ref="A22:C22"/>
    <mergeCell ref="G13:H13"/>
    <mergeCell ref="A24:C24"/>
    <mergeCell ref="G15:H15"/>
    <mergeCell ref="A15:C15"/>
    <mergeCell ref="G14:H14"/>
    <mergeCell ref="G12:H12"/>
    <mergeCell ref="A12:C12"/>
    <mergeCell ref="G11:H11"/>
    <mergeCell ref="A10:C10"/>
    <mergeCell ref="G42:H42"/>
    <mergeCell ref="A30:C30"/>
    <mergeCell ref="A42:C42"/>
    <mergeCell ref="A40:C40"/>
    <mergeCell ref="A41:C41"/>
    <mergeCell ref="A33:C33"/>
    <mergeCell ref="G30:H30"/>
    <mergeCell ref="G31:H31"/>
    <mergeCell ref="G41:H41"/>
    <mergeCell ref="A38:C38"/>
    <mergeCell ref="A34:C34"/>
    <mergeCell ref="A35:C35"/>
    <mergeCell ref="A32:C32"/>
    <mergeCell ref="A37:C37"/>
    <mergeCell ref="A8:C8"/>
    <mergeCell ref="A7:C7"/>
    <mergeCell ref="A26:C26"/>
    <mergeCell ref="A16:C16"/>
    <mergeCell ref="A11:C11"/>
    <mergeCell ref="A23:C23"/>
    <mergeCell ref="A20:C20"/>
    <mergeCell ref="A19:C19"/>
    <mergeCell ref="A9:C9"/>
    <mergeCell ref="A21:C21"/>
    <mergeCell ref="A17:C17"/>
    <mergeCell ref="A18:C18"/>
    <mergeCell ref="A2:K2"/>
    <mergeCell ref="G4:K4"/>
    <mergeCell ref="D5:F5"/>
    <mergeCell ref="A5:C6"/>
    <mergeCell ref="A4:F4"/>
    <mergeCell ref="A3:C3"/>
    <mergeCell ref="G3:H3"/>
    <mergeCell ref="I5:K5"/>
    <mergeCell ref="G5:H6"/>
  </mergeCells>
  <phoneticPr fontId="10" type="noConversion"/>
  <printOptions horizontalCentered="1"/>
  <pageMargins left="0.43307086614173229" right="0.15748031496062992" top="0.6692913385826772" bottom="0.31496062992125984" header="0.27559055118110237" footer="0.19685039370078741"/>
  <pageSetup paperSize="9" scale="85" orientation="landscape" r:id="rId1"/>
  <headerFooter alignWithMargins="0">
    <oddHeader>&amp;LVeresegyház Város ÖnkormányzatVÁROS 
MINDÖSSZESEN&amp;C&amp;12 2015. évi költségvetés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L46"/>
  <sheetViews>
    <sheetView view="pageLayout" workbookViewId="0">
      <selection activeCell="L16" sqref="L16"/>
    </sheetView>
  </sheetViews>
  <sheetFormatPr defaultRowHeight="12.75"/>
  <cols>
    <col min="3" max="3" width="20" customWidth="1"/>
    <col min="4" max="6" width="10.7109375" customWidth="1"/>
    <col min="7" max="7" width="6.5703125" customWidth="1"/>
    <col min="8" max="8" width="32.5703125" customWidth="1"/>
    <col min="9" max="11" width="10.7109375" customWidth="1"/>
    <col min="12" max="12" width="15.140625" customWidth="1"/>
  </cols>
  <sheetData>
    <row r="1" spans="1:12" ht="12" customHeight="1">
      <c r="H1" s="98"/>
      <c r="J1" s="38"/>
      <c r="K1" s="38" t="s">
        <v>450</v>
      </c>
      <c r="L1" s="38"/>
    </row>
    <row r="2" spans="1:12" ht="12" customHeight="1">
      <c r="A2" s="690" t="s">
        <v>313</v>
      </c>
      <c r="B2" s="690"/>
      <c r="C2" s="690"/>
      <c r="D2" s="690"/>
      <c r="E2" s="690"/>
      <c r="F2" s="690"/>
      <c r="G2" s="690"/>
      <c r="H2" s="690"/>
      <c r="I2" s="690"/>
      <c r="J2" s="690"/>
      <c r="K2" s="690"/>
      <c r="L2" s="4"/>
    </row>
    <row r="3" spans="1:12" ht="12" customHeight="1">
      <c r="A3" s="693"/>
      <c r="B3" s="693"/>
      <c r="C3" s="693"/>
      <c r="D3" s="97"/>
      <c r="E3" s="97"/>
      <c r="F3" s="26"/>
      <c r="G3" s="694"/>
      <c r="H3" s="694"/>
      <c r="J3" s="25"/>
      <c r="K3" s="25" t="s">
        <v>312</v>
      </c>
      <c r="L3" s="25"/>
    </row>
    <row r="4" spans="1:12" ht="12" customHeight="1">
      <c r="A4" s="669" t="s">
        <v>64</v>
      </c>
      <c r="B4" s="669"/>
      <c r="C4" s="669"/>
      <c r="D4" s="669"/>
      <c r="E4" s="669"/>
      <c r="F4" s="669"/>
      <c r="G4" s="669" t="s">
        <v>65</v>
      </c>
      <c r="H4" s="669"/>
      <c r="I4" s="669"/>
      <c r="J4" s="669"/>
      <c r="K4" s="669"/>
      <c r="L4" s="96"/>
    </row>
    <row r="5" spans="1:12">
      <c r="A5" s="659" t="s">
        <v>96</v>
      </c>
      <c r="B5" s="660"/>
      <c r="C5" s="661"/>
      <c r="D5" s="691" t="s">
        <v>311</v>
      </c>
      <c r="E5" s="692"/>
      <c r="F5" s="572"/>
      <c r="G5" s="659" t="s">
        <v>96</v>
      </c>
      <c r="H5" s="661"/>
      <c r="I5" s="653" t="s">
        <v>311</v>
      </c>
      <c r="J5" s="653"/>
      <c r="K5" s="653"/>
      <c r="L5" s="95"/>
    </row>
    <row r="6" spans="1:12">
      <c r="A6" s="662"/>
      <c r="B6" s="663"/>
      <c r="C6" s="587"/>
      <c r="D6" s="54">
        <v>2016</v>
      </c>
      <c r="E6" s="54">
        <v>2017</v>
      </c>
      <c r="F6" s="54">
        <v>2018</v>
      </c>
      <c r="G6" s="662"/>
      <c r="H6" s="587"/>
      <c r="I6" s="54">
        <v>2016</v>
      </c>
      <c r="J6" s="54">
        <v>2017</v>
      </c>
      <c r="K6" s="54">
        <v>2018</v>
      </c>
      <c r="L6" s="95"/>
    </row>
    <row r="7" spans="1:12" ht="12" customHeight="1">
      <c r="A7" s="695" t="s">
        <v>310</v>
      </c>
      <c r="B7" s="696"/>
      <c r="C7" s="697"/>
      <c r="D7" s="126">
        <v>820000</v>
      </c>
      <c r="E7" s="126">
        <v>840000</v>
      </c>
      <c r="F7" s="126">
        <v>860000</v>
      </c>
      <c r="G7" s="695" t="s">
        <v>309</v>
      </c>
      <c r="H7" s="697"/>
      <c r="I7" s="86">
        <v>60000</v>
      </c>
      <c r="J7" s="86">
        <v>60000</v>
      </c>
      <c r="K7" s="86">
        <v>60000</v>
      </c>
      <c r="L7" s="48"/>
    </row>
    <row r="8" spans="1:12" ht="12" customHeight="1">
      <c r="A8" s="695" t="s">
        <v>308</v>
      </c>
      <c r="B8" s="696"/>
      <c r="C8" s="697"/>
      <c r="D8" s="126">
        <v>4015000</v>
      </c>
      <c r="E8" s="126">
        <v>4015000</v>
      </c>
      <c r="F8" s="126">
        <v>4015000</v>
      </c>
      <c r="G8" s="698" t="s">
        <v>307</v>
      </c>
      <c r="H8" s="698"/>
      <c r="I8" s="86">
        <v>14200</v>
      </c>
      <c r="J8" s="86">
        <v>14200</v>
      </c>
      <c r="K8" s="86">
        <v>14200</v>
      </c>
      <c r="L8" s="48"/>
    </row>
    <row r="9" spans="1:12" ht="12" customHeight="1">
      <c r="A9" s="695" t="s">
        <v>306</v>
      </c>
      <c r="B9" s="696"/>
      <c r="C9" s="697"/>
      <c r="D9" s="126">
        <v>350000</v>
      </c>
      <c r="E9" s="126">
        <v>350000</v>
      </c>
      <c r="F9" s="126">
        <v>350000</v>
      </c>
      <c r="G9" s="698" t="s">
        <v>305</v>
      </c>
      <c r="H9" s="698"/>
      <c r="I9" s="86">
        <v>900000</v>
      </c>
      <c r="J9" s="86">
        <v>950000</v>
      </c>
      <c r="K9" s="86">
        <v>980000</v>
      </c>
      <c r="L9" s="48"/>
    </row>
    <row r="10" spans="1:12" ht="12" customHeight="1">
      <c r="A10" s="695" t="s">
        <v>304</v>
      </c>
      <c r="B10" s="696"/>
      <c r="C10" s="697"/>
      <c r="D10" s="126">
        <v>60000</v>
      </c>
      <c r="E10" s="126">
        <v>62000</v>
      </c>
      <c r="F10" s="126">
        <v>64000</v>
      </c>
      <c r="G10" s="698" t="s">
        <v>303</v>
      </c>
      <c r="H10" s="698"/>
      <c r="I10" s="86">
        <v>82000</v>
      </c>
      <c r="J10" s="86">
        <v>83000</v>
      </c>
      <c r="K10" s="86">
        <v>84000</v>
      </c>
      <c r="L10" s="48"/>
    </row>
    <row r="11" spans="1:12" ht="12" customHeight="1">
      <c r="A11" s="698"/>
      <c r="B11" s="698"/>
      <c r="C11" s="698"/>
      <c r="D11" s="126"/>
      <c r="E11" s="126"/>
      <c r="F11" s="126"/>
      <c r="G11" s="698" t="s">
        <v>302</v>
      </c>
      <c r="H11" s="698"/>
      <c r="I11" s="86">
        <v>450000</v>
      </c>
      <c r="J11" s="86">
        <v>465000</v>
      </c>
      <c r="K11" s="86">
        <v>470000</v>
      </c>
      <c r="L11" s="48"/>
    </row>
    <row r="12" spans="1:12" ht="12" customHeight="1">
      <c r="A12" s="699"/>
      <c r="B12" s="699"/>
      <c r="C12" s="699"/>
      <c r="D12" s="94"/>
      <c r="E12" s="94"/>
      <c r="F12" s="86"/>
      <c r="G12" s="705" t="s">
        <v>301</v>
      </c>
      <c r="H12" s="706"/>
      <c r="I12" s="86">
        <v>180000</v>
      </c>
      <c r="J12" s="86">
        <v>180000</v>
      </c>
      <c r="K12" s="86">
        <v>180000</v>
      </c>
      <c r="L12" s="48"/>
    </row>
    <row r="13" spans="1:12" ht="12" customHeight="1">
      <c r="A13" s="707"/>
      <c r="B13" s="707"/>
      <c r="C13" s="707"/>
      <c r="D13" s="92"/>
      <c r="E13" s="92"/>
      <c r="F13" s="86"/>
      <c r="G13" s="695" t="s">
        <v>300</v>
      </c>
      <c r="H13" s="697"/>
      <c r="I13" s="86"/>
      <c r="J13" s="86"/>
      <c r="K13" s="86"/>
      <c r="L13" s="48"/>
    </row>
    <row r="14" spans="1:12" ht="23.25" customHeight="1">
      <c r="A14" s="701" t="s">
        <v>299</v>
      </c>
      <c r="B14" s="703"/>
      <c r="C14" s="702"/>
      <c r="D14" s="124">
        <f>SUM(D7:D10)</f>
        <v>5245000</v>
      </c>
      <c r="E14" s="124">
        <f>SUM(E7:E10)</f>
        <v>5267000</v>
      </c>
      <c r="F14" s="124">
        <f>SUM(F7:F10)</f>
        <v>5289000</v>
      </c>
      <c r="G14" s="701" t="s">
        <v>298</v>
      </c>
      <c r="H14" s="702"/>
      <c r="I14" s="131">
        <f>SUM(I7:I11)</f>
        <v>1506200</v>
      </c>
      <c r="J14" s="131">
        <f>SUM(J7:J11)</f>
        <v>1572200</v>
      </c>
      <c r="K14" s="131">
        <f>SUM(K7:K11)</f>
        <v>1608200</v>
      </c>
      <c r="L14" s="48"/>
    </row>
    <row r="15" spans="1:12" ht="12" customHeight="1">
      <c r="A15" s="695"/>
      <c r="B15" s="696"/>
      <c r="C15" s="697"/>
      <c r="D15" s="93"/>
      <c r="E15" s="93"/>
      <c r="F15" s="86"/>
      <c r="G15" s="695"/>
      <c r="H15" s="697"/>
      <c r="I15" s="86"/>
      <c r="J15" s="86"/>
      <c r="K15" s="86"/>
      <c r="L15" s="48"/>
    </row>
    <row r="16" spans="1:12" ht="12" customHeight="1">
      <c r="A16" s="695" t="s">
        <v>284</v>
      </c>
      <c r="B16" s="696"/>
      <c r="C16" s="697"/>
      <c r="D16" s="9"/>
      <c r="E16" s="53"/>
      <c r="F16" s="53"/>
      <c r="G16" s="695" t="s">
        <v>297</v>
      </c>
      <c r="H16" s="697"/>
      <c r="I16" s="15"/>
      <c r="J16" s="15"/>
      <c r="K16" s="15"/>
    </row>
    <row r="17" spans="1:12" ht="12" customHeight="1">
      <c r="A17" s="700" t="s">
        <v>282</v>
      </c>
      <c r="B17" s="700"/>
      <c r="C17" s="700"/>
      <c r="D17" s="9"/>
      <c r="E17" s="53"/>
      <c r="F17" s="53"/>
      <c r="G17" s="700" t="s">
        <v>281</v>
      </c>
      <c r="H17" s="700"/>
      <c r="I17" s="15"/>
      <c r="J17" s="15"/>
      <c r="K17" s="15"/>
    </row>
    <row r="18" spans="1:12" ht="12" customHeight="1">
      <c r="A18" s="700" t="s">
        <v>280</v>
      </c>
      <c r="B18" s="700"/>
      <c r="C18" s="700"/>
      <c r="D18" s="9"/>
      <c r="E18" s="90"/>
      <c r="F18" s="90"/>
      <c r="G18" s="711" t="s">
        <v>296</v>
      </c>
      <c r="H18" s="711"/>
      <c r="I18" s="15"/>
      <c r="J18" s="15"/>
      <c r="K18" s="15"/>
    </row>
    <row r="19" spans="1:12" ht="12" customHeight="1">
      <c r="A19" s="698" t="s">
        <v>278</v>
      </c>
      <c r="B19" s="698"/>
      <c r="C19" s="698"/>
      <c r="D19" s="9"/>
      <c r="E19" s="53"/>
      <c r="F19" s="53"/>
      <c r="G19" s="700" t="s">
        <v>277</v>
      </c>
      <c r="H19" s="700"/>
      <c r="I19" s="15"/>
      <c r="J19" s="15"/>
      <c r="K19" s="15"/>
    </row>
    <row r="20" spans="1:12" ht="12" customHeight="1">
      <c r="A20" s="698" t="s">
        <v>276</v>
      </c>
      <c r="B20" s="698"/>
      <c r="C20" s="698"/>
      <c r="D20" s="9"/>
      <c r="E20" s="53"/>
      <c r="F20" s="53"/>
      <c r="G20" s="700" t="s">
        <v>275</v>
      </c>
      <c r="H20" s="700"/>
      <c r="I20" s="86">
        <f>SUM('20. 2.'!D21,'20. 3'!D22,'20. 4.'!D21,'20.5.'!D21,'20. 6.'!D21,'20.7.'!D21,'20. 8.'!D22)</f>
        <v>1792818</v>
      </c>
      <c r="J20" s="86">
        <f>SUM('20. 2.'!E21,'20. 3'!E22,'20. 4.'!E21,'20.5.'!E21,'20. 6.'!E21,'20.7.'!E21,'20. 8.'!E22)</f>
        <v>1817915</v>
      </c>
      <c r="K20" s="86">
        <f>SUM('20. 2.'!F21,'20. 3'!F22,'20. 4.'!F21,'20.5.'!F21,'20. 6.'!F21,'20.7.'!F21,'20. 8.'!F22)</f>
        <v>1843893</v>
      </c>
    </row>
    <row r="21" spans="1:12" ht="12" customHeight="1">
      <c r="A21" s="700" t="s">
        <v>274</v>
      </c>
      <c r="B21" s="700"/>
      <c r="C21" s="700"/>
      <c r="D21" s="9"/>
      <c r="E21" s="53"/>
      <c r="F21" s="53"/>
      <c r="G21" s="700" t="s">
        <v>273</v>
      </c>
      <c r="H21" s="700"/>
      <c r="I21" s="15"/>
      <c r="J21" s="15"/>
      <c r="K21" s="15"/>
    </row>
    <row r="22" spans="1:12" ht="12" customHeight="1">
      <c r="A22" s="704"/>
      <c r="B22" s="704"/>
      <c r="C22" s="704"/>
      <c r="D22" s="9"/>
      <c r="E22" s="53"/>
      <c r="F22" s="53"/>
      <c r="G22" s="700" t="s">
        <v>272</v>
      </c>
      <c r="H22" s="700"/>
      <c r="I22" s="15"/>
      <c r="J22" s="15"/>
      <c r="K22" s="15"/>
    </row>
    <row r="23" spans="1:12" ht="12" customHeight="1">
      <c r="A23" s="699" t="s">
        <v>295</v>
      </c>
      <c r="B23" s="699"/>
      <c r="C23" s="699"/>
      <c r="D23" s="124">
        <f>SUM(D16:D21)</f>
        <v>0</v>
      </c>
      <c r="E23" s="124">
        <f>SUM(E16:E21)</f>
        <v>0</v>
      </c>
      <c r="F23" s="124">
        <f>SUM(F16:F21)</f>
        <v>0</v>
      </c>
      <c r="G23" s="701" t="s">
        <v>294</v>
      </c>
      <c r="H23" s="702"/>
      <c r="I23" s="131">
        <f>SUM(I16:I22)</f>
        <v>1792818</v>
      </c>
      <c r="J23" s="131">
        <f>SUM(J16:J22)</f>
        <v>1817915</v>
      </c>
      <c r="K23" s="131">
        <f>SUM(K16:K22)</f>
        <v>1843893</v>
      </c>
      <c r="L23" s="48"/>
    </row>
    <row r="24" spans="1:12" ht="12" customHeight="1">
      <c r="A24" s="707"/>
      <c r="B24" s="707"/>
      <c r="C24" s="707"/>
      <c r="D24" s="92"/>
      <c r="E24" s="92"/>
      <c r="F24" s="86"/>
      <c r="G24" s="712"/>
      <c r="H24" s="713"/>
      <c r="I24" s="86"/>
      <c r="J24" s="86"/>
      <c r="K24" s="86"/>
      <c r="L24" s="48"/>
    </row>
    <row r="25" spans="1:12" ht="12" customHeight="1">
      <c r="A25" s="699" t="s">
        <v>293</v>
      </c>
      <c r="B25" s="699"/>
      <c r="C25" s="699"/>
      <c r="D25" s="124">
        <f>+D23+D14</f>
        <v>5245000</v>
      </c>
      <c r="E25" s="124">
        <f>+E23+E14</f>
        <v>5267000</v>
      </c>
      <c r="F25" s="124">
        <f>+F23+F14</f>
        <v>5289000</v>
      </c>
      <c r="G25" s="701" t="s">
        <v>292</v>
      </c>
      <c r="H25" s="702"/>
      <c r="I25" s="131">
        <f>+I23+I14</f>
        <v>3299018</v>
      </c>
      <c r="J25" s="131">
        <f>+J23+J14</f>
        <v>3390115</v>
      </c>
      <c r="K25" s="131">
        <f>+K23+K14</f>
        <v>3452093</v>
      </c>
      <c r="L25" s="48"/>
    </row>
    <row r="26" spans="1:12" ht="12" customHeight="1">
      <c r="A26" s="698"/>
      <c r="B26" s="698"/>
      <c r="C26" s="698"/>
      <c r="D26" s="87"/>
      <c r="E26" s="87"/>
      <c r="F26" s="86"/>
      <c r="G26" s="695"/>
      <c r="H26" s="697"/>
      <c r="I26" s="86"/>
      <c r="J26" s="86"/>
      <c r="K26" s="86"/>
      <c r="L26" s="48"/>
    </row>
    <row r="27" spans="1:12" ht="12.75" customHeight="1">
      <c r="A27" s="695" t="s">
        <v>291</v>
      </c>
      <c r="B27" s="696"/>
      <c r="C27" s="697"/>
      <c r="D27" s="126">
        <v>15000</v>
      </c>
      <c r="E27" s="126">
        <v>18000</v>
      </c>
      <c r="F27" s="126">
        <v>21000</v>
      </c>
      <c r="G27" s="695" t="s">
        <v>290</v>
      </c>
      <c r="H27" s="697"/>
      <c r="I27" s="86">
        <v>1375133</v>
      </c>
      <c r="J27" s="86">
        <v>1215271</v>
      </c>
      <c r="K27" s="86">
        <v>1171793</v>
      </c>
      <c r="L27" s="48"/>
    </row>
    <row r="28" spans="1:12" ht="12" customHeight="1">
      <c r="A28" s="695" t="s">
        <v>289</v>
      </c>
      <c r="B28" s="696"/>
      <c r="C28" s="697"/>
      <c r="D28" s="126">
        <v>200000</v>
      </c>
      <c r="E28" s="126">
        <v>200000</v>
      </c>
      <c r="F28" s="126">
        <v>200000</v>
      </c>
      <c r="G28" s="695" t="s">
        <v>228</v>
      </c>
      <c r="H28" s="697"/>
      <c r="I28" s="86">
        <v>170000</v>
      </c>
      <c r="J28" s="86">
        <v>175000</v>
      </c>
      <c r="K28" s="86">
        <v>180000</v>
      </c>
      <c r="L28" s="48"/>
    </row>
    <row r="29" spans="1:12" ht="12" customHeight="1">
      <c r="A29" s="698" t="s">
        <v>288</v>
      </c>
      <c r="B29" s="698"/>
      <c r="C29" s="698"/>
      <c r="D29" s="126">
        <v>38000</v>
      </c>
      <c r="E29" s="126">
        <v>38000</v>
      </c>
      <c r="F29" s="126">
        <v>38000</v>
      </c>
      <c r="G29" s="695" t="s">
        <v>287</v>
      </c>
      <c r="H29" s="697"/>
      <c r="I29" s="86">
        <v>80000</v>
      </c>
      <c r="J29" s="86">
        <v>85000</v>
      </c>
      <c r="K29" s="86">
        <v>85000</v>
      </c>
      <c r="L29" s="48"/>
    </row>
    <row r="30" spans="1:12" ht="24" customHeight="1">
      <c r="A30" s="701" t="s">
        <v>286</v>
      </c>
      <c r="B30" s="703"/>
      <c r="C30" s="702"/>
      <c r="D30" s="124">
        <f>SUM(D27:D29)</f>
        <v>253000</v>
      </c>
      <c r="E30" s="124">
        <f>SUM(E27:E29)</f>
        <v>256000</v>
      </c>
      <c r="F30" s="124">
        <f>SUM(F27:F29)</f>
        <v>259000</v>
      </c>
      <c r="G30" s="701" t="s">
        <v>285</v>
      </c>
      <c r="H30" s="702"/>
      <c r="I30" s="131">
        <f>SUM(I27:I29)</f>
        <v>1625133</v>
      </c>
      <c r="J30" s="131">
        <f>SUM(J27:J29)</f>
        <v>1475271</v>
      </c>
      <c r="K30" s="131">
        <f>SUM(K27:K29)</f>
        <v>1436793</v>
      </c>
      <c r="L30" s="48"/>
    </row>
    <row r="31" spans="1:12" ht="12" customHeight="1">
      <c r="A31" s="698"/>
      <c r="B31" s="698"/>
      <c r="C31" s="698"/>
      <c r="D31" s="88"/>
      <c r="E31" s="88"/>
      <c r="F31" s="86"/>
      <c r="G31" s="695"/>
      <c r="H31" s="697"/>
      <c r="I31" s="86"/>
      <c r="J31" s="86"/>
      <c r="K31" s="86"/>
      <c r="L31" s="48"/>
    </row>
    <row r="32" spans="1:12" ht="12" customHeight="1">
      <c r="A32" s="695" t="s">
        <v>284</v>
      </c>
      <c r="B32" s="696"/>
      <c r="C32" s="697"/>
      <c r="D32" s="9"/>
      <c r="E32" s="53"/>
      <c r="F32" s="53"/>
      <c r="G32" s="695" t="s">
        <v>283</v>
      </c>
      <c r="H32" s="697"/>
      <c r="I32" s="86">
        <v>205099</v>
      </c>
      <c r="J32" s="86">
        <v>286864</v>
      </c>
      <c r="K32" s="86">
        <v>286864</v>
      </c>
    </row>
    <row r="33" spans="1:12" ht="12" customHeight="1">
      <c r="A33" s="700" t="s">
        <v>282</v>
      </c>
      <c r="B33" s="700"/>
      <c r="C33" s="700"/>
      <c r="D33" s="9"/>
      <c r="E33" s="53"/>
      <c r="F33" s="53"/>
      <c r="G33" s="700" t="s">
        <v>281</v>
      </c>
      <c r="H33" s="700"/>
      <c r="I33" s="15"/>
      <c r="J33" s="15"/>
      <c r="K33" s="15"/>
    </row>
    <row r="34" spans="1:12" ht="12" customHeight="1">
      <c r="A34" s="700" t="s">
        <v>280</v>
      </c>
      <c r="B34" s="700"/>
      <c r="C34" s="700"/>
      <c r="D34" s="9"/>
      <c r="E34" s="90"/>
      <c r="F34" s="90"/>
      <c r="G34" s="695" t="s">
        <v>279</v>
      </c>
      <c r="H34" s="697"/>
      <c r="I34" s="15"/>
      <c r="J34" s="15"/>
      <c r="K34" s="15"/>
    </row>
    <row r="35" spans="1:12" ht="12" customHeight="1">
      <c r="A35" s="698" t="s">
        <v>278</v>
      </c>
      <c r="B35" s="698"/>
      <c r="C35" s="698"/>
      <c r="D35" s="9"/>
      <c r="E35" s="53"/>
      <c r="F35" s="53"/>
      <c r="G35" s="695" t="s">
        <v>277</v>
      </c>
      <c r="H35" s="697"/>
      <c r="I35" s="15"/>
      <c r="J35" s="15"/>
      <c r="K35" s="15"/>
    </row>
    <row r="36" spans="1:12" ht="12" customHeight="1">
      <c r="A36" s="698" t="s">
        <v>276</v>
      </c>
      <c r="B36" s="698"/>
      <c r="C36" s="698"/>
      <c r="D36" s="9"/>
      <c r="E36" s="53"/>
      <c r="F36" s="53"/>
      <c r="G36" s="700" t="s">
        <v>275</v>
      </c>
      <c r="H36" s="700"/>
      <c r="I36" s="86">
        <f>SUM('20. 2.'!D37,'20. 3'!D38,'20. 4.'!D37,'20.5.'!D37,'20. 6.'!D37,'20.7.'!D37,'20. 8.'!D38)</f>
        <v>68750</v>
      </c>
      <c r="J36" s="86">
        <f>SUM('20. 2.'!E37,'20. 3'!E38,'20. 4.'!E37,'20.5.'!E37,'20. 6.'!E37,'20.7.'!E37,'20. 8.'!E38)</f>
        <v>70750</v>
      </c>
      <c r="K36" s="86">
        <f>SUM('20. 2.'!F37,'20. 3'!F38,'20. 4.'!F37,'20.5.'!F37,'20. 6.'!F37,'20.7.'!F37,'20. 8.'!F38)</f>
        <v>72250</v>
      </c>
    </row>
    <row r="37" spans="1:12" ht="12" customHeight="1">
      <c r="A37" s="700" t="s">
        <v>274</v>
      </c>
      <c r="B37" s="700"/>
      <c r="C37" s="700"/>
      <c r="D37" s="9"/>
      <c r="E37" s="53"/>
      <c r="F37" s="53"/>
      <c r="G37" s="700" t="s">
        <v>273</v>
      </c>
      <c r="H37" s="700"/>
      <c r="I37" s="15"/>
      <c r="J37" s="15"/>
      <c r="K37" s="15"/>
    </row>
    <row r="38" spans="1:12" ht="12" customHeight="1">
      <c r="A38" s="704"/>
      <c r="B38" s="704"/>
      <c r="C38" s="704"/>
      <c r="D38" s="9"/>
      <c r="E38" s="53"/>
      <c r="F38" s="53"/>
      <c r="G38" s="700" t="s">
        <v>272</v>
      </c>
      <c r="H38" s="700"/>
      <c r="I38" s="15"/>
      <c r="J38" s="15"/>
      <c r="K38" s="15"/>
    </row>
    <row r="39" spans="1:12" ht="12" customHeight="1">
      <c r="A39" s="75"/>
      <c r="B39" s="147"/>
      <c r="C39" s="143"/>
      <c r="D39" s="148"/>
      <c r="E39" s="149"/>
      <c r="F39" s="53"/>
      <c r="G39" s="141"/>
      <c r="H39" s="142" t="s">
        <v>481</v>
      </c>
      <c r="I39" s="86">
        <v>300000</v>
      </c>
      <c r="J39" s="86">
        <v>300000</v>
      </c>
      <c r="K39" s="86">
        <v>300000</v>
      </c>
    </row>
    <row r="40" spans="1:12" ht="12" customHeight="1">
      <c r="A40" s="701" t="s">
        <v>271</v>
      </c>
      <c r="B40" s="703"/>
      <c r="C40" s="702"/>
      <c r="D40" s="89"/>
      <c r="E40" s="89"/>
      <c r="F40" s="87"/>
      <c r="G40" s="701" t="s">
        <v>270</v>
      </c>
      <c r="H40" s="702"/>
      <c r="I40" s="131">
        <f>SUM(I32:I39)</f>
        <v>573849</v>
      </c>
      <c r="J40" s="131">
        <f>SUM(J32:J39)</f>
        <v>657614</v>
      </c>
      <c r="K40" s="131">
        <f>SUM(K32:K39)</f>
        <v>659114</v>
      </c>
      <c r="L40" s="48"/>
    </row>
    <row r="41" spans="1:12" ht="12" customHeight="1">
      <c r="A41" s="698"/>
      <c r="B41" s="698"/>
      <c r="C41" s="698"/>
      <c r="D41" s="88"/>
      <c r="E41" s="88"/>
      <c r="F41" s="86"/>
      <c r="G41" s="695"/>
      <c r="H41" s="697"/>
      <c r="I41" s="86"/>
      <c r="J41" s="86"/>
      <c r="K41" s="86"/>
      <c r="L41" s="48"/>
    </row>
    <row r="42" spans="1:12" ht="12.75" customHeight="1">
      <c r="A42" s="699" t="s">
        <v>269</v>
      </c>
      <c r="B42" s="699"/>
      <c r="C42" s="699"/>
      <c r="D42" s="124">
        <f>+D40+D30</f>
        <v>253000</v>
      </c>
      <c r="E42" s="124">
        <f>+E40+E30</f>
        <v>256000</v>
      </c>
      <c r="F42" s="124">
        <f>+F40+F30</f>
        <v>259000</v>
      </c>
      <c r="G42" s="701" t="s">
        <v>268</v>
      </c>
      <c r="H42" s="702"/>
      <c r="I42" s="131">
        <f>+I40+I30</f>
        <v>2198982</v>
      </c>
      <c r="J42" s="131">
        <f>+J40+J30</f>
        <v>2132885</v>
      </c>
      <c r="K42" s="131">
        <f>+K40+K30</f>
        <v>2095907</v>
      </c>
      <c r="L42" s="48"/>
    </row>
    <row r="43" spans="1:12" ht="12" customHeight="1">
      <c r="A43" s="698"/>
      <c r="B43" s="698"/>
      <c r="C43" s="698"/>
      <c r="D43" s="87"/>
      <c r="E43" s="87"/>
      <c r="F43" s="86"/>
      <c r="G43" s="709"/>
      <c r="H43" s="710"/>
      <c r="I43" s="86"/>
      <c r="J43" s="86"/>
      <c r="K43" s="86"/>
      <c r="L43" s="48"/>
    </row>
    <row r="44" spans="1:12" ht="12.75" customHeight="1">
      <c r="A44" s="708" t="s">
        <v>267</v>
      </c>
      <c r="B44" s="708"/>
      <c r="C44" s="708"/>
      <c r="D44" s="124">
        <f>+D42+D25</f>
        <v>5498000</v>
      </c>
      <c r="E44" s="124">
        <f>+E42+E25</f>
        <v>5523000</v>
      </c>
      <c r="F44" s="124">
        <f>+F42+F25</f>
        <v>5548000</v>
      </c>
      <c r="G44" s="708" t="s">
        <v>266</v>
      </c>
      <c r="H44" s="708"/>
      <c r="I44" s="131">
        <f>+I42+I25</f>
        <v>5498000</v>
      </c>
      <c r="J44" s="131">
        <f>+J42+J25</f>
        <v>5523000</v>
      </c>
      <c r="K44" s="131">
        <f>+K42+K25</f>
        <v>5548000</v>
      </c>
      <c r="L44" s="48"/>
    </row>
    <row r="46" spans="1:12">
      <c r="D46" s="119"/>
      <c r="I46" s="119"/>
      <c r="J46" s="119"/>
      <c r="K46" s="119"/>
    </row>
  </sheetData>
  <mergeCells count="83">
    <mergeCell ref="A2:K2"/>
    <mergeCell ref="A3:C3"/>
    <mergeCell ref="G3:H3"/>
    <mergeCell ref="A4:F4"/>
    <mergeCell ref="G4:K4"/>
    <mergeCell ref="A5:C6"/>
    <mergeCell ref="D5:F5"/>
    <mergeCell ref="G5:H6"/>
    <mergeCell ref="I5:K5"/>
    <mergeCell ref="A9:C9"/>
    <mergeCell ref="G9:H9"/>
    <mergeCell ref="A10:C10"/>
    <mergeCell ref="G10:H10"/>
    <mergeCell ref="A7:C7"/>
    <mergeCell ref="G7:H7"/>
    <mergeCell ref="A8:C8"/>
    <mergeCell ref="G8:H8"/>
    <mergeCell ref="A13:C13"/>
    <mergeCell ref="G13:H13"/>
    <mergeCell ref="A14:C14"/>
    <mergeCell ref="G14:H14"/>
    <mergeCell ref="A11:C11"/>
    <mergeCell ref="G11:H11"/>
    <mergeCell ref="A12:C12"/>
    <mergeCell ref="G12:H12"/>
    <mergeCell ref="A17:C17"/>
    <mergeCell ref="G17:H17"/>
    <mergeCell ref="A18:C18"/>
    <mergeCell ref="G18:H18"/>
    <mergeCell ref="A15:C15"/>
    <mergeCell ref="G15:H15"/>
    <mergeCell ref="A16:C16"/>
    <mergeCell ref="G16:H16"/>
    <mergeCell ref="A21:C21"/>
    <mergeCell ref="G21:H21"/>
    <mergeCell ref="A22:C22"/>
    <mergeCell ref="G22:H22"/>
    <mergeCell ref="A19:C19"/>
    <mergeCell ref="G19:H19"/>
    <mergeCell ref="A20:C20"/>
    <mergeCell ref="G20:H20"/>
    <mergeCell ref="A25:C25"/>
    <mergeCell ref="G25:H25"/>
    <mergeCell ref="A26:C26"/>
    <mergeCell ref="G26:H26"/>
    <mergeCell ref="A23:C23"/>
    <mergeCell ref="G23:H23"/>
    <mergeCell ref="A24:C24"/>
    <mergeCell ref="G24:H24"/>
    <mergeCell ref="A29:C29"/>
    <mergeCell ref="G29:H29"/>
    <mergeCell ref="A30:C30"/>
    <mergeCell ref="G30:H30"/>
    <mergeCell ref="A27:C27"/>
    <mergeCell ref="G27:H27"/>
    <mergeCell ref="A28:C28"/>
    <mergeCell ref="G28:H28"/>
    <mergeCell ref="A33:C33"/>
    <mergeCell ref="G33:H33"/>
    <mergeCell ref="A34:C34"/>
    <mergeCell ref="G34:H34"/>
    <mergeCell ref="A31:C31"/>
    <mergeCell ref="G31:H31"/>
    <mergeCell ref="A32:C32"/>
    <mergeCell ref="G32:H32"/>
    <mergeCell ref="A37:C37"/>
    <mergeCell ref="G37:H37"/>
    <mergeCell ref="A38:C38"/>
    <mergeCell ref="G38:H38"/>
    <mergeCell ref="A35:C35"/>
    <mergeCell ref="G35:H35"/>
    <mergeCell ref="A36:C36"/>
    <mergeCell ref="G36:H36"/>
    <mergeCell ref="A40:C40"/>
    <mergeCell ref="G40:H40"/>
    <mergeCell ref="A44:C44"/>
    <mergeCell ref="G44:H44"/>
    <mergeCell ref="A41:C41"/>
    <mergeCell ref="G41:H41"/>
    <mergeCell ref="A42:C42"/>
    <mergeCell ref="G42:H42"/>
    <mergeCell ref="A43:C43"/>
    <mergeCell ref="G43:H43"/>
  </mergeCells>
  <phoneticPr fontId="10" type="noConversion"/>
  <printOptions horizontalCentered="1"/>
  <pageMargins left="0.43307086614173229" right="0.15748031496062992" top="0.6692913385826772" bottom="0.31496062992125984" header="0.27559055118110237" footer="0.19685039370078741"/>
  <pageSetup paperSize="9" scale="85" orientation="landscape" r:id="rId1"/>
  <headerFooter alignWithMargins="0">
    <oddHeader>&amp;LVeresegyház Város Önkormányzat&amp;C&amp;12 2015. évi költségvetés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L43"/>
  <sheetViews>
    <sheetView view="pageBreakPreview" zoomScaleSheetLayoutView="100" workbookViewId="0">
      <selection activeCell="J34" sqref="J34"/>
    </sheetView>
  </sheetViews>
  <sheetFormatPr defaultRowHeight="12.75"/>
  <cols>
    <col min="3" max="3" width="20" customWidth="1"/>
    <col min="4" max="6" width="10.7109375" customWidth="1"/>
    <col min="7" max="7" width="6.5703125" customWidth="1"/>
    <col min="8" max="8" width="32.5703125" customWidth="1"/>
    <col min="9" max="11" width="10.7109375" customWidth="1"/>
    <col min="12" max="12" width="15.140625" customWidth="1"/>
  </cols>
  <sheetData>
    <row r="1" spans="1:12" ht="12" customHeight="1">
      <c r="H1" s="98"/>
      <c r="J1" s="38"/>
      <c r="K1" s="432" t="s">
        <v>937</v>
      </c>
      <c r="L1" s="38"/>
    </row>
    <row r="2" spans="1:12" ht="12" customHeight="1">
      <c r="A2" s="690" t="s">
        <v>313</v>
      </c>
      <c r="B2" s="690"/>
      <c r="C2" s="690"/>
      <c r="D2" s="690"/>
      <c r="E2" s="690"/>
      <c r="F2" s="690"/>
      <c r="G2" s="690"/>
      <c r="H2" s="690"/>
      <c r="I2" s="690"/>
      <c r="J2" s="690"/>
      <c r="K2" s="690"/>
      <c r="L2" s="4"/>
    </row>
    <row r="3" spans="1:12" ht="12" customHeight="1">
      <c r="A3" s="693"/>
      <c r="B3" s="693"/>
      <c r="C3" s="693"/>
      <c r="D3" s="97"/>
      <c r="E3" s="97"/>
      <c r="F3" s="26"/>
      <c r="G3" s="694"/>
      <c r="H3" s="694"/>
      <c r="J3" s="25"/>
      <c r="K3" s="25" t="s">
        <v>312</v>
      </c>
      <c r="L3" s="25"/>
    </row>
    <row r="4" spans="1:12" ht="12" customHeight="1">
      <c r="A4" s="669" t="s">
        <v>64</v>
      </c>
      <c r="B4" s="669"/>
      <c r="C4" s="669"/>
      <c r="D4" s="669"/>
      <c r="E4" s="669"/>
      <c r="F4" s="669"/>
      <c r="G4" s="669" t="s">
        <v>65</v>
      </c>
      <c r="H4" s="669"/>
      <c r="I4" s="669"/>
      <c r="J4" s="669"/>
      <c r="K4" s="669"/>
      <c r="L4" s="96"/>
    </row>
    <row r="5" spans="1:12">
      <c r="A5" s="659" t="s">
        <v>96</v>
      </c>
      <c r="B5" s="660"/>
      <c r="C5" s="661"/>
      <c r="D5" s="691" t="s">
        <v>311</v>
      </c>
      <c r="E5" s="692"/>
      <c r="F5" s="572"/>
      <c r="G5" s="659" t="s">
        <v>96</v>
      </c>
      <c r="H5" s="661"/>
      <c r="I5" s="653" t="s">
        <v>311</v>
      </c>
      <c r="J5" s="653"/>
      <c r="K5" s="653"/>
      <c r="L5" s="95"/>
    </row>
    <row r="6" spans="1:12">
      <c r="A6" s="662"/>
      <c r="B6" s="663"/>
      <c r="C6" s="587"/>
      <c r="D6" s="54">
        <v>2016</v>
      </c>
      <c r="E6" s="54">
        <v>2017</v>
      </c>
      <c r="F6" s="54">
        <v>2018</v>
      </c>
      <c r="G6" s="662"/>
      <c r="H6" s="587"/>
      <c r="I6" s="252">
        <v>2016</v>
      </c>
      <c r="J6" s="252">
        <v>2017</v>
      </c>
      <c r="K6" s="252">
        <v>2018</v>
      </c>
      <c r="L6" s="95"/>
    </row>
    <row r="7" spans="1:12" ht="12" customHeight="1">
      <c r="A7" s="695" t="s">
        <v>310</v>
      </c>
      <c r="B7" s="696"/>
      <c r="C7" s="697"/>
      <c r="D7" s="88"/>
      <c r="E7" s="88"/>
      <c r="F7" s="86"/>
      <c r="G7" s="695" t="s">
        <v>309</v>
      </c>
      <c r="H7" s="697"/>
      <c r="I7" s="86">
        <v>250000</v>
      </c>
      <c r="J7" s="86">
        <v>255000</v>
      </c>
      <c r="K7" s="86">
        <v>260000</v>
      </c>
      <c r="L7" s="48"/>
    </row>
    <row r="8" spans="1:12" ht="12" customHeight="1">
      <c r="A8" s="695" t="s">
        <v>308</v>
      </c>
      <c r="B8" s="696"/>
      <c r="C8" s="697"/>
      <c r="D8" s="150">
        <v>5200</v>
      </c>
      <c r="E8" s="150">
        <v>5400</v>
      </c>
      <c r="F8" s="150">
        <v>5600</v>
      </c>
      <c r="G8" s="698" t="s">
        <v>307</v>
      </c>
      <c r="H8" s="698"/>
      <c r="I8" s="86">
        <v>67500</v>
      </c>
      <c r="J8" s="86">
        <v>68650</v>
      </c>
      <c r="K8" s="86">
        <v>70200</v>
      </c>
      <c r="L8" s="48"/>
    </row>
    <row r="9" spans="1:12" ht="12" customHeight="1">
      <c r="A9" s="695" t="s">
        <v>306</v>
      </c>
      <c r="B9" s="696"/>
      <c r="C9" s="697"/>
      <c r="D9" s="150">
        <v>3300</v>
      </c>
      <c r="E9" s="150">
        <v>3500</v>
      </c>
      <c r="F9" s="150">
        <v>3600</v>
      </c>
      <c r="G9" s="698" t="s">
        <v>305</v>
      </c>
      <c r="H9" s="698"/>
      <c r="I9" s="86">
        <v>89000</v>
      </c>
      <c r="J9" s="86">
        <v>91000</v>
      </c>
      <c r="K9" s="86">
        <v>94000</v>
      </c>
      <c r="L9" s="48"/>
    </row>
    <row r="10" spans="1:12" ht="12" customHeight="1">
      <c r="A10" s="695" t="s">
        <v>304</v>
      </c>
      <c r="B10" s="696"/>
      <c r="C10" s="697"/>
      <c r="D10" s="93"/>
      <c r="E10" s="93"/>
      <c r="F10" s="86"/>
      <c r="G10" s="698" t="s">
        <v>303</v>
      </c>
      <c r="H10" s="698"/>
      <c r="I10" s="86"/>
      <c r="J10" s="86"/>
      <c r="K10" s="86"/>
      <c r="L10" s="48"/>
    </row>
    <row r="11" spans="1:12" ht="12" customHeight="1">
      <c r="A11" s="698"/>
      <c r="B11" s="698"/>
      <c r="C11" s="698"/>
      <c r="D11" s="88"/>
      <c r="E11" s="88"/>
      <c r="F11" s="86"/>
      <c r="G11" s="698" t="s">
        <v>302</v>
      </c>
      <c r="H11" s="698"/>
      <c r="I11" s="86"/>
      <c r="J11" s="86"/>
      <c r="K11" s="86"/>
      <c r="L11" s="48"/>
    </row>
    <row r="12" spans="1:12" ht="12" customHeight="1">
      <c r="A12" s="699"/>
      <c r="B12" s="699"/>
      <c r="C12" s="699"/>
      <c r="D12" s="94"/>
      <c r="E12" s="94"/>
      <c r="F12" s="86"/>
      <c r="G12" s="705" t="s">
        <v>301</v>
      </c>
      <c r="H12" s="706"/>
      <c r="I12" s="86"/>
      <c r="J12" s="86"/>
      <c r="K12" s="86"/>
      <c r="L12" s="48"/>
    </row>
    <row r="13" spans="1:12" ht="12" customHeight="1">
      <c r="A13" s="707"/>
      <c r="B13" s="707"/>
      <c r="C13" s="707"/>
      <c r="D13" s="92"/>
      <c r="E13" s="92"/>
      <c r="F13" s="86"/>
      <c r="G13" s="695" t="s">
        <v>300</v>
      </c>
      <c r="H13" s="697"/>
      <c r="I13" s="86"/>
      <c r="J13" s="86"/>
      <c r="K13" s="86"/>
      <c r="L13" s="48"/>
    </row>
    <row r="14" spans="1:12" ht="23.25" customHeight="1">
      <c r="A14" s="701" t="s">
        <v>299</v>
      </c>
      <c r="B14" s="703"/>
      <c r="C14" s="702"/>
      <c r="D14" s="124">
        <f>SUM(D8:D13)</f>
        <v>8500</v>
      </c>
      <c r="E14" s="124">
        <f>SUM(E8:E13)</f>
        <v>8900</v>
      </c>
      <c r="F14" s="124">
        <f>SUM(F8:F13)</f>
        <v>9200</v>
      </c>
      <c r="G14" s="701" t="s">
        <v>298</v>
      </c>
      <c r="H14" s="702"/>
      <c r="I14" s="131">
        <f>SUM(I7:I11)</f>
        <v>406500</v>
      </c>
      <c r="J14" s="131">
        <f>SUM(J7:J11)</f>
        <v>414650</v>
      </c>
      <c r="K14" s="131">
        <f>SUM(K7:K11)</f>
        <v>424200</v>
      </c>
      <c r="L14" s="48"/>
    </row>
    <row r="15" spans="1:12" ht="12" customHeight="1">
      <c r="A15" s="695"/>
      <c r="B15" s="696"/>
      <c r="C15" s="697"/>
      <c r="D15" s="93"/>
      <c r="E15" s="93"/>
      <c r="F15" s="86"/>
      <c r="G15" s="695"/>
      <c r="H15" s="697"/>
      <c r="I15" s="86"/>
      <c r="J15" s="86"/>
      <c r="K15" s="86"/>
      <c r="L15" s="48"/>
    </row>
    <row r="16" spans="1:12" ht="12" customHeight="1">
      <c r="A16" s="695" t="s">
        <v>284</v>
      </c>
      <c r="B16" s="696"/>
      <c r="C16" s="697"/>
      <c r="D16" s="9"/>
      <c r="E16" s="53"/>
      <c r="F16" s="53"/>
      <c r="G16" s="695" t="s">
        <v>297</v>
      </c>
      <c r="H16" s="697"/>
      <c r="I16" s="15"/>
      <c r="J16" s="15"/>
      <c r="K16" s="15"/>
    </row>
    <row r="17" spans="1:12" ht="12" customHeight="1">
      <c r="A17" s="700" t="s">
        <v>282</v>
      </c>
      <c r="B17" s="700"/>
      <c r="C17" s="700"/>
      <c r="D17" s="9"/>
      <c r="E17" s="53"/>
      <c r="F17" s="53"/>
      <c r="G17" s="700" t="s">
        <v>281</v>
      </c>
      <c r="H17" s="700"/>
      <c r="I17" s="15"/>
      <c r="J17" s="15"/>
      <c r="K17" s="15"/>
    </row>
    <row r="18" spans="1:12" ht="12" customHeight="1">
      <c r="A18" s="700" t="s">
        <v>280</v>
      </c>
      <c r="B18" s="700"/>
      <c r="C18" s="700"/>
      <c r="D18" s="9"/>
      <c r="E18" s="90"/>
      <c r="F18" s="90"/>
      <c r="G18" s="711" t="s">
        <v>296</v>
      </c>
      <c r="H18" s="711"/>
      <c r="I18" s="15"/>
      <c r="J18" s="15"/>
      <c r="K18" s="15"/>
    </row>
    <row r="19" spans="1:12" ht="12" customHeight="1">
      <c r="A19" s="698" t="s">
        <v>278</v>
      </c>
      <c r="B19" s="698"/>
      <c r="C19" s="698"/>
      <c r="D19" s="9"/>
      <c r="E19" s="53"/>
      <c r="F19" s="53"/>
      <c r="G19" s="700" t="s">
        <v>277</v>
      </c>
      <c r="H19" s="700"/>
      <c r="I19" s="15"/>
      <c r="J19" s="15"/>
      <c r="K19" s="15"/>
    </row>
    <row r="20" spans="1:12" ht="12" customHeight="1">
      <c r="A20" s="698" t="s">
        <v>276</v>
      </c>
      <c r="B20" s="698"/>
      <c r="C20" s="698"/>
      <c r="D20" s="9"/>
      <c r="E20" s="53"/>
      <c r="F20" s="53"/>
      <c r="G20" s="700" t="s">
        <v>275</v>
      </c>
      <c r="H20" s="700"/>
      <c r="I20" s="15"/>
      <c r="J20" s="15"/>
      <c r="K20" s="15"/>
    </row>
    <row r="21" spans="1:12" ht="12" customHeight="1">
      <c r="A21" s="700" t="s">
        <v>274</v>
      </c>
      <c r="B21" s="700"/>
      <c r="C21" s="700"/>
      <c r="D21" s="150">
        <v>398000</v>
      </c>
      <c r="E21" s="150">
        <v>405750</v>
      </c>
      <c r="F21" s="150">
        <v>415000</v>
      </c>
      <c r="G21" s="700" t="s">
        <v>273</v>
      </c>
      <c r="H21" s="700"/>
      <c r="I21" s="15"/>
      <c r="J21" s="15"/>
      <c r="K21" s="15"/>
    </row>
    <row r="22" spans="1:12" ht="12" customHeight="1">
      <c r="A22" s="704"/>
      <c r="B22" s="704"/>
      <c r="C22" s="704"/>
      <c r="D22" s="9"/>
      <c r="E22" s="53"/>
      <c r="F22" s="53"/>
      <c r="G22" s="700" t="s">
        <v>272</v>
      </c>
      <c r="H22" s="700"/>
      <c r="I22" s="15"/>
      <c r="J22" s="15"/>
      <c r="K22" s="15"/>
    </row>
    <row r="23" spans="1:12" ht="12" customHeight="1">
      <c r="A23" s="699" t="s">
        <v>295</v>
      </c>
      <c r="B23" s="699"/>
      <c r="C23" s="699"/>
      <c r="D23" s="124">
        <f>SUM(D16:D21)</f>
        <v>398000</v>
      </c>
      <c r="E23" s="124">
        <f>SUM(E16:E21)</f>
        <v>405750</v>
      </c>
      <c r="F23" s="124">
        <f>SUM(F16:F21)</f>
        <v>415000</v>
      </c>
      <c r="G23" s="701" t="s">
        <v>294</v>
      </c>
      <c r="H23" s="702"/>
      <c r="I23" s="131">
        <f>SUM(I16:I22)</f>
        <v>0</v>
      </c>
      <c r="J23" s="131">
        <f t="shared" ref="J23:K23" si="0">SUM(J16:J22)</f>
        <v>0</v>
      </c>
      <c r="K23" s="131">
        <f t="shared" si="0"/>
        <v>0</v>
      </c>
      <c r="L23" s="48"/>
    </row>
    <row r="24" spans="1:12" ht="12" customHeight="1">
      <c r="A24" s="707"/>
      <c r="B24" s="707"/>
      <c r="C24" s="707"/>
      <c r="D24" s="92"/>
      <c r="E24" s="92"/>
      <c r="F24" s="86"/>
      <c r="G24" s="712"/>
      <c r="H24" s="713"/>
      <c r="I24" s="86"/>
      <c r="J24" s="86"/>
      <c r="K24" s="86"/>
      <c r="L24" s="48"/>
    </row>
    <row r="25" spans="1:12" ht="12" customHeight="1">
      <c r="A25" s="699" t="s">
        <v>293</v>
      </c>
      <c r="B25" s="699"/>
      <c r="C25" s="699"/>
      <c r="D25" s="124">
        <f>+D23+D14</f>
        <v>406500</v>
      </c>
      <c r="E25" s="124">
        <f>+E23+E14</f>
        <v>414650</v>
      </c>
      <c r="F25" s="124">
        <f>+F23+F14</f>
        <v>424200</v>
      </c>
      <c r="G25" s="701" t="s">
        <v>292</v>
      </c>
      <c r="H25" s="702"/>
      <c r="I25" s="131">
        <f>+I23+I14</f>
        <v>406500</v>
      </c>
      <c r="J25" s="131">
        <f>+J23+J14</f>
        <v>414650</v>
      </c>
      <c r="K25" s="131">
        <f>+K23+K14</f>
        <v>424200</v>
      </c>
      <c r="L25" s="48"/>
    </row>
    <row r="26" spans="1:12" ht="12" customHeight="1">
      <c r="A26" s="698"/>
      <c r="B26" s="698"/>
      <c r="C26" s="698"/>
      <c r="D26" s="87"/>
      <c r="E26" s="87"/>
      <c r="F26" s="86"/>
      <c r="G26" s="695"/>
      <c r="H26" s="697"/>
      <c r="I26" s="86"/>
      <c r="J26" s="86"/>
      <c r="K26" s="86"/>
      <c r="L26" s="48"/>
    </row>
    <row r="27" spans="1:12" ht="12.75" customHeight="1">
      <c r="A27" s="695" t="s">
        <v>291</v>
      </c>
      <c r="B27" s="696"/>
      <c r="C27" s="697"/>
      <c r="D27" s="91"/>
      <c r="E27" s="91"/>
      <c r="F27" s="86"/>
      <c r="G27" s="695" t="s">
        <v>290</v>
      </c>
      <c r="H27" s="697"/>
      <c r="I27" s="86">
        <v>10000</v>
      </c>
      <c r="J27" s="86">
        <v>11000</v>
      </c>
      <c r="K27" s="86">
        <v>12000</v>
      </c>
      <c r="L27" s="48"/>
    </row>
    <row r="28" spans="1:12" ht="12" customHeight="1">
      <c r="A28" s="695" t="s">
        <v>289</v>
      </c>
      <c r="B28" s="696"/>
      <c r="C28" s="697"/>
      <c r="D28" s="91"/>
      <c r="E28" s="91"/>
      <c r="F28" s="86"/>
      <c r="G28" s="695" t="s">
        <v>228</v>
      </c>
      <c r="H28" s="697"/>
      <c r="I28" s="86"/>
      <c r="J28" s="86"/>
      <c r="K28" s="86"/>
      <c r="L28" s="48"/>
    </row>
    <row r="29" spans="1:12" ht="12" customHeight="1">
      <c r="A29" s="698" t="s">
        <v>288</v>
      </c>
      <c r="B29" s="698"/>
      <c r="C29" s="698"/>
      <c r="D29" s="88"/>
      <c r="E29" s="88"/>
      <c r="F29" s="86"/>
      <c r="G29" s="695" t="s">
        <v>287</v>
      </c>
      <c r="H29" s="697"/>
      <c r="I29" s="86"/>
      <c r="J29" s="86"/>
      <c r="K29" s="86"/>
      <c r="L29" s="48"/>
    </row>
    <row r="30" spans="1:12" ht="24" customHeight="1">
      <c r="A30" s="701" t="s">
        <v>286</v>
      </c>
      <c r="B30" s="703"/>
      <c r="C30" s="702"/>
      <c r="D30" s="124">
        <f>SUM(D27:D29)</f>
        <v>0</v>
      </c>
      <c r="E30" s="124">
        <f t="shared" ref="E30:F30" si="1">SUM(E27:E29)</f>
        <v>0</v>
      </c>
      <c r="F30" s="124">
        <f t="shared" si="1"/>
        <v>0</v>
      </c>
      <c r="G30" s="701" t="s">
        <v>285</v>
      </c>
      <c r="H30" s="702"/>
      <c r="I30" s="131">
        <f>SUM(I27:I29)</f>
        <v>10000</v>
      </c>
      <c r="J30" s="131">
        <f t="shared" ref="J30:K30" si="2">SUM(J27:J29)</f>
        <v>11000</v>
      </c>
      <c r="K30" s="131">
        <f t="shared" si="2"/>
        <v>12000</v>
      </c>
      <c r="L30" s="48"/>
    </row>
    <row r="31" spans="1:12" ht="12" customHeight="1">
      <c r="A31" s="698"/>
      <c r="B31" s="698"/>
      <c r="C31" s="698"/>
      <c r="D31" s="88"/>
      <c r="E31" s="88"/>
      <c r="F31" s="86"/>
      <c r="G31" s="695"/>
      <c r="H31" s="697"/>
      <c r="I31" s="86"/>
      <c r="J31" s="86"/>
      <c r="K31" s="86"/>
      <c r="L31" s="48"/>
    </row>
    <row r="32" spans="1:12" ht="12" customHeight="1">
      <c r="A32" s="695" t="s">
        <v>284</v>
      </c>
      <c r="B32" s="696"/>
      <c r="C32" s="697"/>
      <c r="D32" s="9"/>
      <c r="E32" s="53"/>
      <c r="F32" s="53"/>
      <c r="G32" s="695" t="s">
        <v>283</v>
      </c>
      <c r="H32" s="697"/>
      <c r="I32" s="15"/>
      <c r="J32" s="15"/>
      <c r="K32" s="15"/>
    </row>
    <row r="33" spans="1:12" ht="12" customHeight="1">
      <c r="A33" s="700" t="s">
        <v>282</v>
      </c>
      <c r="B33" s="700"/>
      <c r="C33" s="700"/>
      <c r="D33" s="9"/>
      <c r="E33" s="53"/>
      <c r="F33" s="53"/>
      <c r="G33" s="700" t="s">
        <v>281</v>
      </c>
      <c r="H33" s="700"/>
      <c r="I33" s="15"/>
      <c r="J33" s="15"/>
      <c r="K33" s="15"/>
    </row>
    <row r="34" spans="1:12" ht="12" customHeight="1">
      <c r="A34" s="700" t="s">
        <v>280</v>
      </c>
      <c r="B34" s="700"/>
      <c r="C34" s="700"/>
      <c r="D34" s="9"/>
      <c r="E34" s="90"/>
      <c r="F34" s="90"/>
      <c r="G34" s="695" t="s">
        <v>279</v>
      </c>
      <c r="H34" s="697"/>
      <c r="I34" s="15"/>
      <c r="J34" s="15"/>
      <c r="K34" s="15"/>
    </row>
    <row r="35" spans="1:12" ht="12" customHeight="1">
      <c r="A35" s="698" t="s">
        <v>278</v>
      </c>
      <c r="B35" s="698"/>
      <c r="C35" s="698"/>
      <c r="D35" s="9"/>
      <c r="E35" s="53"/>
      <c r="F35" s="53"/>
      <c r="G35" s="695" t="s">
        <v>277</v>
      </c>
      <c r="H35" s="697"/>
      <c r="I35" s="15"/>
      <c r="J35" s="15"/>
      <c r="K35" s="15"/>
    </row>
    <row r="36" spans="1:12" ht="12" customHeight="1">
      <c r="A36" s="698" t="s">
        <v>276</v>
      </c>
      <c r="B36" s="698"/>
      <c r="C36" s="698"/>
      <c r="D36" s="9"/>
      <c r="E36" s="53"/>
      <c r="F36" s="53"/>
      <c r="G36" s="700" t="s">
        <v>275</v>
      </c>
      <c r="H36" s="700"/>
      <c r="I36" s="15"/>
      <c r="J36" s="15"/>
      <c r="K36" s="15"/>
    </row>
    <row r="37" spans="1:12" ht="12" customHeight="1">
      <c r="A37" s="700" t="s">
        <v>274</v>
      </c>
      <c r="B37" s="700"/>
      <c r="C37" s="700"/>
      <c r="D37" s="31">
        <v>10000</v>
      </c>
      <c r="E37" s="120">
        <v>11000</v>
      </c>
      <c r="F37" s="120">
        <v>12000</v>
      </c>
      <c r="G37" s="700" t="s">
        <v>273</v>
      </c>
      <c r="H37" s="700"/>
      <c r="I37" s="15"/>
      <c r="J37" s="15"/>
      <c r="K37" s="15"/>
    </row>
    <row r="38" spans="1:12" ht="12" customHeight="1">
      <c r="A38" s="704"/>
      <c r="B38" s="704"/>
      <c r="C38" s="704"/>
      <c r="D38" s="9"/>
      <c r="E38" s="53"/>
      <c r="F38" s="53"/>
      <c r="G38" s="700" t="s">
        <v>272</v>
      </c>
      <c r="H38" s="700"/>
      <c r="I38" s="15"/>
      <c r="J38" s="15"/>
      <c r="K38" s="15"/>
    </row>
    <row r="39" spans="1:12" ht="12" customHeight="1">
      <c r="A39" s="701" t="s">
        <v>271</v>
      </c>
      <c r="B39" s="703"/>
      <c r="C39" s="702"/>
      <c r="D39" s="128">
        <f>SUM(D32:D37)</f>
        <v>10000</v>
      </c>
      <c r="E39" s="128">
        <f t="shared" ref="E39:F39" si="3">SUM(E32:E37)</f>
        <v>11000</v>
      </c>
      <c r="F39" s="128">
        <f t="shared" si="3"/>
        <v>12000</v>
      </c>
      <c r="G39" s="701" t="s">
        <v>270</v>
      </c>
      <c r="H39" s="702"/>
      <c r="I39" s="131">
        <f>SUM(I32:I38)</f>
        <v>0</v>
      </c>
      <c r="J39" s="131">
        <f t="shared" ref="J39:K39" si="4">SUM(J32:J38)</f>
        <v>0</v>
      </c>
      <c r="K39" s="131">
        <f t="shared" si="4"/>
        <v>0</v>
      </c>
      <c r="L39" s="48"/>
    </row>
    <row r="40" spans="1:12" ht="12" customHeight="1">
      <c r="A40" s="698"/>
      <c r="B40" s="698"/>
      <c r="C40" s="698"/>
      <c r="D40" s="88"/>
      <c r="E40" s="88"/>
      <c r="F40" s="86"/>
      <c r="G40" s="695"/>
      <c r="H40" s="697"/>
      <c r="I40" s="86"/>
      <c r="J40" s="86"/>
      <c r="K40" s="86"/>
      <c r="L40" s="48"/>
    </row>
    <row r="41" spans="1:12" ht="12.75" customHeight="1">
      <c r="A41" s="699" t="s">
        <v>269</v>
      </c>
      <c r="B41" s="699"/>
      <c r="C41" s="699"/>
      <c r="D41" s="129">
        <f>+D39+D30</f>
        <v>10000</v>
      </c>
      <c r="E41" s="129">
        <f>+E39+E30</f>
        <v>11000</v>
      </c>
      <c r="F41" s="129">
        <f>+F39+F30</f>
        <v>12000</v>
      </c>
      <c r="G41" s="701" t="s">
        <v>268</v>
      </c>
      <c r="H41" s="702"/>
      <c r="I41" s="131">
        <f>+I39+I30</f>
        <v>10000</v>
      </c>
      <c r="J41" s="131">
        <f>+J39+J30</f>
        <v>11000</v>
      </c>
      <c r="K41" s="131">
        <f>+K39+K30</f>
        <v>12000</v>
      </c>
      <c r="L41" s="48"/>
    </row>
    <row r="42" spans="1:12" ht="12" customHeight="1">
      <c r="A42" s="698"/>
      <c r="B42" s="698"/>
      <c r="C42" s="698"/>
      <c r="D42" s="87"/>
      <c r="E42" s="87"/>
      <c r="F42" s="86"/>
      <c r="G42" s="709"/>
      <c r="H42" s="710"/>
      <c r="I42" s="86"/>
      <c r="J42" s="86"/>
      <c r="K42" s="86"/>
      <c r="L42" s="48"/>
    </row>
    <row r="43" spans="1:12" ht="12.75" customHeight="1">
      <c r="A43" s="708" t="s">
        <v>267</v>
      </c>
      <c r="B43" s="708"/>
      <c r="C43" s="708"/>
      <c r="D43" s="130">
        <f>+D41+D25</f>
        <v>416500</v>
      </c>
      <c r="E43" s="130">
        <f>+E41+E25</f>
        <v>425650</v>
      </c>
      <c r="F43" s="130">
        <f>+F41+F25</f>
        <v>436200</v>
      </c>
      <c r="G43" s="708" t="s">
        <v>266</v>
      </c>
      <c r="H43" s="708"/>
      <c r="I43" s="131">
        <f>+I41+I25</f>
        <v>416500</v>
      </c>
      <c r="J43" s="131">
        <f>+J41+J25</f>
        <v>425650</v>
      </c>
      <c r="K43" s="131">
        <f>+K41+K25</f>
        <v>436200</v>
      </c>
      <c r="L43" s="48"/>
    </row>
  </sheetData>
  <mergeCells count="83">
    <mergeCell ref="A2:K2"/>
    <mergeCell ref="A3:C3"/>
    <mergeCell ref="G3:H3"/>
    <mergeCell ref="A4:F4"/>
    <mergeCell ref="G4:K4"/>
    <mergeCell ref="A5:C6"/>
    <mergeCell ref="D5:F5"/>
    <mergeCell ref="G5:H6"/>
    <mergeCell ref="I5:K5"/>
    <mergeCell ref="A9:C9"/>
    <mergeCell ref="G9:H9"/>
    <mergeCell ref="A10:C10"/>
    <mergeCell ref="G10:H10"/>
    <mergeCell ref="A7:C7"/>
    <mergeCell ref="G7:H7"/>
    <mergeCell ref="A8:C8"/>
    <mergeCell ref="G8:H8"/>
    <mergeCell ref="A13:C13"/>
    <mergeCell ref="G13:H13"/>
    <mergeCell ref="A14:C14"/>
    <mergeCell ref="G14:H14"/>
    <mergeCell ref="A11:C11"/>
    <mergeCell ref="G11:H11"/>
    <mergeCell ref="A12:C12"/>
    <mergeCell ref="G12:H12"/>
    <mergeCell ref="A17:C17"/>
    <mergeCell ref="G17:H17"/>
    <mergeCell ref="A18:C18"/>
    <mergeCell ref="G18:H18"/>
    <mergeCell ref="A15:C15"/>
    <mergeCell ref="G15:H15"/>
    <mergeCell ref="A16:C16"/>
    <mergeCell ref="G16:H16"/>
    <mergeCell ref="A21:C21"/>
    <mergeCell ref="G21:H21"/>
    <mergeCell ref="A22:C22"/>
    <mergeCell ref="G22:H22"/>
    <mergeCell ref="A19:C19"/>
    <mergeCell ref="G19:H19"/>
    <mergeCell ref="A20:C20"/>
    <mergeCell ref="G20:H20"/>
    <mergeCell ref="A25:C25"/>
    <mergeCell ref="G25:H25"/>
    <mergeCell ref="A26:C26"/>
    <mergeCell ref="G26:H26"/>
    <mergeCell ref="A23:C23"/>
    <mergeCell ref="G23:H23"/>
    <mergeCell ref="A24:C24"/>
    <mergeCell ref="G24:H24"/>
    <mergeCell ref="A29:C29"/>
    <mergeCell ref="G29:H29"/>
    <mergeCell ref="A30:C30"/>
    <mergeCell ref="G30:H30"/>
    <mergeCell ref="A27:C27"/>
    <mergeCell ref="G27:H27"/>
    <mergeCell ref="A28:C28"/>
    <mergeCell ref="G28:H28"/>
    <mergeCell ref="A33:C33"/>
    <mergeCell ref="G33:H33"/>
    <mergeCell ref="A34:C34"/>
    <mergeCell ref="G34:H34"/>
    <mergeCell ref="A31:C31"/>
    <mergeCell ref="G31:H31"/>
    <mergeCell ref="A32:C32"/>
    <mergeCell ref="G32:H32"/>
    <mergeCell ref="A37:C37"/>
    <mergeCell ref="G37:H37"/>
    <mergeCell ref="A38:C38"/>
    <mergeCell ref="G38:H38"/>
    <mergeCell ref="A35:C35"/>
    <mergeCell ref="G35:H35"/>
    <mergeCell ref="A36:C36"/>
    <mergeCell ref="G36:H36"/>
    <mergeCell ref="A39:C39"/>
    <mergeCell ref="G39:H39"/>
    <mergeCell ref="A43:C43"/>
    <mergeCell ref="G43:H43"/>
    <mergeCell ref="A40:C40"/>
    <mergeCell ref="G40:H40"/>
    <mergeCell ref="A41:C41"/>
    <mergeCell ref="G41:H41"/>
    <mergeCell ref="A42:C42"/>
    <mergeCell ref="G42:H42"/>
  </mergeCells>
  <phoneticPr fontId="10" type="noConversion"/>
  <printOptions horizontalCentered="1"/>
  <pageMargins left="0.43307086614173229" right="0.15748031496062992" top="0.6692913385826772" bottom="0.31496062992125984" header="0.27559055118110237" footer="0.19685039370078741"/>
  <pageSetup paperSize="9" scale="85" orientation="landscape" r:id="rId1"/>
  <headerFooter alignWithMargins="0">
    <oddHeader>&amp;LVeresegyházi Polgármesteri Hivatal&amp;C&amp;12 2015. évi költségvetés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6"/>
  <sheetViews>
    <sheetView view="pageLayout" topLeftCell="A10" workbookViewId="0">
      <selection activeCell="G10" sqref="G10:H10"/>
    </sheetView>
  </sheetViews>
  <sheetFormatPr defaultRowHeight="12.75"/>
  <cols>
    <col min="3" max="3" width="20" customWidth="1"/>
    <col min="4" max="6" width="10.7109375" customWidth="1"/>
    <col min="7" max="7" width="6.5703125" customWidth="1"/>
    <col min="8" max="8" width="32.5703125" customWidth="1"/>
    <col min="9" max="11" width="10.7109375" customWidth="1"/>
    <col min="12" max="12" width="15.140625" customWidth="1"/>
    <col min="259" max="259" width="20" customWidth="1"/>
    <col min="260" max="262" width="10.7109375" customWidth="1"/>
    <col min="263" max="263" width="6.5703125" customWidth="1"/>
    <col min="264" max="264" width="32.5703125" customWidth="1"/>
    <col min="265" max="267" width="10.7109375" customWidth="1"/>
    <col min="268" max="268" width="15.140625" customWidth="1"/>
    <col min="515" max="515" width="20" customWidth="1"/>
    <col min="516" max="518" width="10.7109375" customWidth="1"/>
    <col min="519" max="519" width="6.5703125" customWidth="1"/>
    <col min="520" max="520" width="32.5703125" customWidth="1"/>
    <col min="521" max="523" width="10.7109375" customWidth="1"/>
    <col min="524" max="524" width="15.140625" customWidth="1"/>
    <col min="771" max="771" width="20" customWidth="1"/>
    <col min="772" max="774" width="10.7109375" customWidth="1"/>
    <col min="775" max="775" width="6.5703125" customWidth="1"/>
    <col min="776" max="776" width="32.5703125" customWidth="1"/>
    <col min="777" max="779" width="10.7109375" customWidth="1"/>
    <col min="780" max="780" width="15.140625" customWidth="1"/>
    <col min="1027" max="1027" width="20" customWidth="1"/>
    <col min="1028" max="1030" width="10.7109375" customWidth="1"/>
    <col min="1031" max="1031" width="6.5703125" customWidth="1"/>
    <col min="1032" max="1032" width="32.5703125" customWidth="1"/>
    <col min="1033" max="1035" width="10.7109375" customWidth="1"/>
    <col min="1036" max="1036" width="15.140625" customWidth="1"/>
    <col min="1283" max="1283" width="20" customWidth="1"/>
    <col min="1284" max="1286" width="10.7109375" customWidth="1"/>
    <col min="1287" max="1287" width="6.5703125" customWidth="1"/>
    <col min="1288" max="1288" width="32.5703125" customWidth="1"/>
    <col min="1289" max="1291" width="10.7109375" customWidth="1"/>
    <col min="1292" max="1292" width="15.140625" customWidth="1"/>
    <col min="1539" max="1539" width="20" customWidth="1"/>
    <col min="1540" max="1542" width="10.7109375" customWidth="1"/>
    <col min="1543" max="1543" width="6.5703125" customWidth="1"/>
    <col min="1544" max="1544" width="32.5703125" customWidth="1"/>
    <col min="1545" max="1547" width="10.7109375" customWidth="1"/>
    <col min="1548" max="1548" width="15.140625" customWidth="1"/>
    <col min="1795" max="1795" width="20" customWidth="1"/>
    <col min="1796" max="1798" width="10.7109375" customWidth="1"/>
    <col min="1799" max="1799" width="6.5703125" customWidth="1"/>
    <col min="1800" max="1800" width="32.5703125" customWidth="1"/>
    <col min="1801" max="1803" width="10.7109375" customWidth="1"/>
    <col min="1804" max="1804" width="15.140625" customWidth="1"/>
    <col min="2051" max="2051" width="20" customWidth="1"/>
    <col min="2052" max="2054" width="10.7109375" customWidth="1"/>
    <col min="2055" max="2055" width="6.5703125" customWidth="1"/>
    <col min="2056" max="2056" width="32.5703125" customWidth="1"/>
    <col min="2057" max="2059" width="10.7109375" customWidth="1"/>
    <col min="2060" max="2060" width="15.140625" customWidth="1"/>
    <col min="2307" max="2307" width="20" customWidth="1"/>
    <col min="2308" max="2310" width="10.7109375" customWidth="1"/>
    <col min="2311" max="2311" width="6.5703125" customWidth="1"/>
    <col min="2312" max="2312" width="32.5703125" customWidth="1"/>
    <col min="2313" max="2315" width="10.7109375" customWidth="1"/>
    <col min="2316" max="2316" width="15.140625" customWidth="1"/>
    <col min="2563" max="2563" width="20" customWidth="1"/>
    <col min="2564" max="2566" width="10.7109375" customWidth="1"/>
    <col min="2567" max="2567" width="6.5703125" customWidth="1"/>
    <col min="2568" max="2568" width="32.5703125" customWidth="1"/>
    <col min="2569" max="2571" width="10.7109375" customWidth="1"/>
    <col min="2572" max="2572" width="15.140625" customWidth="1"/>
    <col min="2819" max="2819" width="20" customWidth="1"/>
    <col min="2820" max="2822" width="10.7109375" customWidth="1"/>
    <col min="2823" max="2823" width="6.5703125" customWidth="1"/>
    <col min="2824" max="2824" width="32.5703125" customWidth="1"/>
    <col min="2825" max="2827" width="10.7109375" customWidth="1"/>
    <col min="2828" max="2828" width="15.140625" customWidth="1"/>
    <col min="3075" max="3075" width="20" customWidth="1"/>
    <col min="3076" max="3078" width="10.7109375" customWidth="1"/>
    <col min="3079" max="3079" width="6.5703125" customWidth="1"/>
    <col min="3080" max="3080" width="32.5703125" customWidth="1"/>
    <col min="3081" max="3083" width="10.7109375" customWidth="1"/>
    <col min="3084" max="3084" width="15.140625" customWidth="1"/>
    <col min="3331" max="3331" width="20" customWidth="1"/>
    <col min="3332" max="3334" width="10.7109375" customWidth="1"/>
    <col min="3335" max="3335" width="6.5703125" customWidth="1"/>
    <col min="3336" max="3336" width="32.5703125" customWidth="1"/>
    <col min="3337" max="3339" width="10.7109375" customWidth="1"/>
    <col min="3340" max="3340" width="15.140625" customWidth="1"/>
    <col min="3587" max="3587" width="20" customWidth="1"/>
    <col min="3588" max="3590" width="10.7109375" customWidth="1"/>
    <col min="3591" max="3591" width="6.5703125" customWidth="1"/>
    <col min="3592" max="3592" width="32.5703125" customWidth="1"/>
    <col min="3593" max="3595" width="10.7109375" customWidth="1"/>
    <col min="3596" max="3596" width="15.140625" customWidth="1"/>
    <col min="3843" max="3843" width="20" customWidth="1"/>
    <col min="3844" max="3846" width="10.7109375" customWidth="1"/>
    <col min="3847" max="3847" width="6.5703125" customWidth="1"/>
    <col min="3848" max="3848" width="32.5703125" customWidth="1"/>
    <col min="3849" max="3851" width="10.7109375" customWidth="1"/>
    <col min="3852" max="3852" width="15.140625" customWidth="1"/>
    <col min="4099" max="4099" width="20" customWidth="1"/>
    <col min="4100" max="4102" width="10.7109375" customWidth="1"/>
    <col min="4103" max="4103" width="6.5703125" customWidth="1"/>
    <col min="4104" max="4104" width="32.5703125" customWidth="1"/>
    <col min="4105" max="4107" width="10.7109375" customWidth="1"/>
    <col min="4108" max="4108" width="15.140625" customWidth="1"/>
    <col min="4355" max="4355" width="20" customWidth="1"/>
    <col min="4356" max="4358" width="10.7109375" customWidth="1"/>
    <col min="4359" max="4359" width="6.5703125" customWidth="1"/>
    <col min="4360" max="4360" width="32.5703125" customWidth="1"/>
    <col min="4361" max="4363" width="10.7109375" customWidth="1"/>
    <col min="4364" max="4364" width="15.140625" customWidth="1"/>
    <col min="4611" max="4611" width="20" customWidth="1"/>
    <col min="4612" max="4614" width="10.7109375" customWidth="1"/>
    <col min="4615" max="4615" width="6.5703125" customWidth="1"/>
    <col min="4616" max="4616" width="32.5703125" customWidth="1"/>
    <col min="4617" max="4619" width="10.7109375" customWidth="1"/>
    <col min="4620" max="4620" width="15.140625" customWidth="1"/>
    <col min="4867" max="4867" width="20" customWidth="1"/>
    <col min="4868" max="4870" width="10.7109375" customWidth="1"/>
    <col min="4871" max="4871" width="6.5703125" customWidth="1"/>
    <col min="4872" max="4872" width="32.5703125" customWidth="1"/>
    <col min="4873" max="4875" width="10.7109375" customWidth="1"/>
    <col min="4876" max="4876" width="15.140625" customWidth="1"/>
    <col min="5123" max="5123" width="20" customWidth="1"/>
    <col min="5124" max="5126" width="10.7109375" customWidth="1"/>
    <col min="5127" max="5127" width="6.5703125" customWidth="1"/>
    <col min="5128" max="5128" width="32.5703125" customWidth="1"/>
    <col min="5129" max="5131" width="10.7109375" customWidth="1"/>
    <col min="5132" max="5132" width="15.140625" customWidth="1"/>
    <col min="5379" max="5379" width="20" customWidth="1"/>
    <col min="5380" max="5382" width="10.7109375" customWidth="1"/>
    <col min="5383" max="5383" width="6.5703125" customWidth="1"/>
    <col min="5384" max="5384" width="32.5703125" customWidth="1"/>
    <col min="5385" max="5387" width="10.7109375" customWidth="1"/>
    <col min="5388" max="5388" width="15.140625" customWidth="1"/>
    <col min="5635" max="5635" width="20" customWidth="1"/>
    <col min="5636" max="5638" width="10.7109375" customWidth="1"/>
    <col min="5639" max="5639" width="6.5703125" customWidth="1"/>
    <col min="5640" max="5640" width="32.5703125" customWidth="1"/>
    <col min="5641" max="5643" width="10.7109375" customWidth="1"/>
    <col min="5644" max="5644" width="15.140625" customWidth="1"/>
    <col min="5891" max="5891" width="20" customWidth="1"/>
    <col min="5892" max="5894" width="10.7109375" customWidth="1"/>
    <col min="5895" max="5895" width="6.5703125" customWidth="1"/>
    <col min="5896" max="5896" width="32.5703125" customWidth="1"/>
    <col min="5897" max="5899" width="10.7109375" customWidth="1"/>
    <col min="5900" max="5900" width="15.140625" customWidth="1"/>
    <col min="6147" max="6147" width="20" customWidth="1"/>
    <col min="6148" max="6150" width="10.7109375" customWidth="1"/>
    <col min="6151" max="6151" width="6.5703125" customWidth="1"/>
    <col min="6152" max="6152" width="32.5703125" customWidth="1"/>
    <col min="6153" max="6155" width="10.7109375" customWidth="1"/>
    <col min="6156" max="6156" width="15.140625" customWidth="1"/>
    <col min="6403" max="6403" width="20" customWidth="1"/>
    <col min="6404" max="6406" width="10.7109375" customWidth="1"/>
    <col min="6407" max="6407" width="6.5703125" customWidth="1"/>
    <col min="6408" max="6408" width="32.5703125" customWidth="1"/>
    <col min="6409" max="6411" width="10.7109375" customWidth="1"/>
    <col min="6412" max="6412" width="15.140625" customWidth="1"/>
    <col min="6659" max="6659" width="20" customWidth="1"/>
    <col min="6660" max="6662" width="10.7109375" customWidth="1"/>
    <col min="6663" max="6663" width="6.5703125" customWidth="1"/>
    <col min="6664" max="6664" width="32.5703125" customWidth="1"/>
    <col min="6665" max="6667" width="10.7109375" customWidth="1"/>
    <col min="6668" max="6668" width="15.140625" customWidth="1"/>
    <col min="6915" max="6915" width="20" customWidth="1"/>
    <col min="6916" max="6918" width="10.7109375" customWidth="1"/>
    <col min="6919" max="6919" width="6.5703125" customWidth="1"/>
    <col min="6920" max="6920" width="32.5703125" customWidth="1"/>
    <col min="6921" max="6923" width="10.7109375" customWidth="1"/>
    <col min="6924" max="6924" width="15.140625" customWidth="1"/>
    <col min="7171" max="7171" width="20" customWidth="1"/>
    <col min="7172" max="7174" width="10.7109375" customWidth="1"/>
    <col min="7175" max="7175" width="6.5703125" customWidth="1"/>
    <col min="7176" max="7176" width="32.5703125" customWidth="1"/>
    <col min="7177" max="7179" width="10.7109375" customWidth="1"/>
    <col min="7180" max="7180" width="15.140625" customWidth="1"/>
    <col min="7427" max="7427" width="20" customWidth="1"/>
    <col min="7428" max="7430" width="10.7109375" customWidth="1"/>
    <col min="7431" max="7431" width="6.5703125" customWidth="1"/>
    <col min="7432" max="7432" width="32.5703125" customWidth="1"/>
    <col min="7433" max="7435" width="10.7109375" customWidth="1"/>
    <col min="7436" max="7436" width="15.140625" customWidth="1"/>
    <col min="7683" max="7683" width="20" customWidth="1"/>
    <col min="7684" max="7686" width="10.7109375" customWidth="1"/>
    <col min="7687" max="7687" width="6.5703125" customWidth="1"/>
    <col min="7688" max="7688" width="32.5703125" customWidth="1"/>
    <col min="7689" max="7691" width="10.7109375" customWidth="1"/>
    <col min="7692" max="7692" width="15.140625" customWidth="1"/>
    <col min="7939" max="7939" width="20" customWidth="1"/>
    <col min="7940" max="7942" width="10.7109375" customWidth="1"/>
    <col min="7943" max="7943" width="6.5703125" customWidth="1"/>
    <col min="7944" max="7944" width="32.5703125" customWidth="1"/>
    <col min="7945" max="7947" width="10.7109375" customWidth="1"/>
    <col min="7948" max="7948" width="15.140625" customWidth="1"/>
    <col min="8195" max="8195" width="20" customWidth="1"/>
    <col min="8196" max="8198" width="10.7109375" customWidth="1"/>
    <col min="8199" max="8199" width="6.5703125" customWidth="1"/>
    <col min="8200" max="8200" width="32.5703125" customWidth="1"/>
    <col min="8201" max="8203" width="10.7109375" customWidth="1"/>
    <col min="8204" max="8204" width="15.140625" customWidth="1"/>
    <col min="8451" max="8451" width="20" customWidth="1"/>
    <col min="8452" max="8454" width="10.7109375" customWidth="1"/>
    <col min="8455" max="8455" width="6.5703125" customWidth="1"/>
    <col min="8456" max="8456" width="32.5703125" customWidth="1"/>
    <col min="8457" max="8459" width="10.7109375" customWidth="1"/>
    <col min="8460" max="8460" width="15.140625" customWidth="1"/>
    <col min="8707" max="8707" width="20" customWidth="1"/>
    <col min="8708" max="8710" width="10.7109375" customWidth="1"/>
    <col min="8711" max="8711" width="6.5703125" customWidth="1"/>
    <col min="8712" max="8712" width="32.5703125" customWidth="1"/>
    <col min="8713" max="8715" width="10.7109375" customWidth="1"/>
    <col min="8716" max="8716" width="15.140625" customWidth="1"/>
    <col min="8963" max="8963" width="20" customWidth="1"/>
    <col min="8964" max="8966" width="10.7109375" customWidth="1"/>
    <col min="8967" max="8967" width="6.5703125" customWidth="1"/>
    <col min="8968" max="8968" width="32.5703125" customWidth="1"/>
    <col min="8969" max="8971" width="10.7109375" customWidth="1"/>
    <col min="8972" max="8972" width="15.140625" customWidth="1"/>
    <col min="9219" max="9219" width="20" customWidth="1"/>
    <col min="9220" max="9222" width="10.7109375" customWidth="1"/>
    <col min="9223" max="9223" width="6.5703125" customWidth="1"/>
    <col min="9224" max="9224" width="32.5703125" customWidth="1"/>
    <col min="9225" max="9227" width="10.7109375" customWidth="1"/>
    <col min="9228" max="9228" width="15.140625" customWidth="1"/>
    <col min="9475" max="9475" width="20" customWidth="1"/>
    <col min="9476" max="9478" width="10.7109375" customWidth="1"/>
    <col min="9479" max="9479" width="6.5703125" customWidth="1"/>
    <col min="9480" max="9480" width="32.5703125" customWidth="1"/>
    <col min="9481" max="9483" width="10.7109375" customWidth="1"/>
    <col min="9484" max="9484" width="15.140625" customWidth="1"/>
    <col min="9731" max="9731" width="20" customWidth="1"/>
    <col min="9732" max="9734" width="10.7109375" customWidth="1"/>
    <col min="9735" max="9735" width="6.5703125" customWidth="1"/>
    <col min="9736" max="9736" width="32.5703125" customWidth="1"/>
    <col min="9737" max="9739" width="10.7109375" customWidth="1"/>
    <col min="9740" max="9740" width="15.140625" customWidth="1"/>
    <col min="9987" max="9987" width="20" customWidth="1"/>
    <col min="9988" max="9990" width="10.7109375" customWidth="1"/>
    <col min="9991" max="9991" width="6.5703125" customWidth="1"/>
    <col min="9992" max="9992" width="32.5703125" customWidth="1"/>
    <col min="9993" max="9995" width="10.7109375" customWidth="1"/>
    <col min="9996" max="9996" width="15.140625" customWidth="1"/>
    <col min="10243" max="10243" width="20" customWidth="1"/>
    <col min="10244" max="10246" width="10.7109375" customWidth="1"/>
    <col min="10247" max="10247" width="6.5703125" customWidth="1"/>
    <col min="10248" max="10248" width="32.5703125" customWidth="1"/>
    <col min="10249" max="10251" width="10.7109375" customWidth="1"/>
    <col min="10252" max="10252" width="15.140625" customWidth="1"/>
    <col min="10499" max="10499" width="20" customWidth="1"/>
    <col min="10500" max="10502" width="10.7109375" customWidth="1"/>
    <col min="10503" max="10503" width="6.5703125" customWidth="1"/>
    <col min="10504" max="10504" width="32.5703125" customWidth="1"/>
    <col min="10505" max="10507" width="10.7109375" customWidth="1"/>
    <col min="10508" max="10508" width="15.140625" customWidth="1"/>
    <col min="10755" max="10755" width="20" customWidth="1"/>
    <col min="10756" max="10758" width="10.7109375" customWidth="1"/>
    <col min="10759" max="10759" width="6.5703125" customWidth="1"/>
    <col min="10760" max="10760" width="32.5703125" customWidth="1"/>
    <col min="10761" max="10763" width="10.7109375" customWidth="1"/>
    <col min="10764" max="10764" width="15.140625" customWidth="1"/>
    <col min="11011" max="11011" width="20" customWidth="1"/>
    <col min="11012" max="11014" width="10.7109375" customWidth="1"/>
    <col min="11015" max="11015" width="6.5703125" customWidth="1"/>
    <col min="11016" max="11016" width="32.5703125" customWidth="1"/>
    <col min="11017" max="11019" width="10.7109375" customWidth="1"/>
    <col min="11020" max="11020" width="15.140625" customWidth="1"/>
    <col min="11267" max="11267" width="20" customWidth="1"/>
    <col min="11268" max="11270" width="10.7109375" customWidth="1"/>
    <col min="11271" max="11271" width="6.5703125" customWidth="1"/>
    <col min="11272" max="11272" width="32.5703125" customWidth="1"/>
    <col min="11273" max="11275" width="10.7109375" customWidth="1"/>
    <col min="11276" max="11276" width="15.140625" customWidth="1"/>
    <col min="11523" max="11523" width="20" customWidth="1"/>
    <col min="11524" max="11526" width="10.7109375" customWidth="1"/>
    <col min="11527" max="11527" width="6.5703125" customWidth="1"/>
    <col min="11528" max="11528" width="32.5703125" customWidth="1"/>
    <col min="11529" max="11531" width="10.7109375" customWidth="1"/>
    <col min="11532" max="11532" width="15.140625" customWidth="1"/>
    <col min="11779" max="11779" width="20" customWidth="1"/>
    <col min="11780" max="11782" width="10.7109375" customWidth="1"/>
    <col min="11783" max="11783" width="6.5703125" customWidth="1"/>
    <col min="11784" max="11784" width="32.5703125" customWidth="1"/>
    <col min="11785" max="11787" width="10.7109375" customWidth="1"/>
    <col min="11788" max="11788" width="15.140625" customWidth="1"/>
    <col min="12035" max="12035" width="20" customWidth="1"/>
    <col min="12036" max="12038" width="10.7109375" customWidth="1"/>
    <col min="12039" max="12039" width="6.5703125" customWidth="1"/>
    <col min="12040" max="12040" width="32.5703125" customWidth="1"/>
    <col min="12041" max="12043" width="10.7109375" customWidth="1"/>
    <col min="12044" max="12044" width="15.140625" customWidth="1"/>
    <col min="12291" max="12291" width="20" customWidth="1"/>
    <col min="12292" max="12294" width="10.7109375" customWidth="1"/>
    <col min="12295" max="12295" width="6.5703125" customWidth="1"/>
    <col min="12296" max="12296" width="32.5703125" customWidth="1"/>
    <col min="12297" max="12299" width="10.7109375" customWidth="1"/>
    <col min="12300" max="12300" width="15.140625" customWidth="1"/>
    <col min="12547" max="12547" width="20" customWidth="1"/>
    <col min="12548" max="12550" width="10.7109375" customWidth="1"/>
    <col min="12551" max="12551" width="6.5703125" customWidth="1"/>
    <col min="12552" max="12552" width="32.5703125" customWidth="1"/>
    <col min="12553" max="12555" width="10.7109375" customWidth="1"/>
    <col min="12556" max="12556" width="15.140625" customWidth="1"/>
    <col min="12803" max="12803" width="20" customWidth="1"/>
    <col min="12804" max="12806" width="10.7109375" customWidth="1"/>
    <col min="12807" max="12807" width="6.5703125" customWidth="1"/>
    <col min="12808" max="12808" width="32.5703125" customWidth="1"/>
    <col min="12809" max="12811" width="10.7109375" customWidth="1"/>
    <col min="12812" max="12812" width="15.140625" customWidth="1"/>
    <col min="13059" max="13059" width="20" customWidth="1"/>
    <col min="13060" max="13062" width="10.7109375" customWidth="1"/>
    <col min="13063" max="13063" width="6.5703125" customWidth="1"/>
    <col min="13064" max="13064" width="32.5703125" customWidth="1"/>
    <col min="13065" max="13067" width="10.7109375" customWidth="1"/>
    <col min="13068" max="13068" width="15.140625" customWidth="1"/>
    <col min="13315" max="13315" width="20" customWidth="1"/>
    <col min="13316" max="13318" width="10.7109375" customWidth="1"/>
    <col min="13319" max="13319" width="6.5703125" customWidth="1"/>
    <col min="13320" max="13320" width="32.5703125" customWidth="1"/>
    <col min="13321" max="13323" width="10.7109375" customWidth="1"/>
    <col min="13324" max="13324" width="15.140625" customWidth="1"/>
    <col min="13571" max="13571" width="20" customWidth="1"/>
    <col min="13572" max="13574" width="10.7109375" customWidth="1"/>
    <col min="13575" max="13575" width="6.5703125" customWidth="1"/>
    <col min="13576" max="13576" width="32.5703125" customWidth="1"/>
    <col min="13577" max="13579" width="10.7109375" customWidth="1"/>
    <col min="13580" max="13580" width="15.140625" customWidth="1"/>
    <col min="13827" max="13827" width="20" customWidth="1"/>
    <col min="13828" max="13830" width="10.7109375" customWidth="1"/>
    <col min="13831" max="13831" width="6.5703125" customWidth="1"/>
    <col min="13832" max="13832" width="32.5703125" customWidth="1"/>
    <col min="13833" max="13835" width="10.7109375" customWidth="1"/>
    <col min="13836" max="13836" width="15.140625" customWidth="1"/>
    <col min="14083" max="14083" width="20" customWidth="1"/>
    <col min="14084" max="14086" width="10.7109375" customWidth="1"/>
    <col min="14087" max="14087" width="6.5703125" customWidth="1"/>
    <col min="14088" max="14088" width="32.5703125" customWidth="1"/>
    <col min="14089" max="14091" width="10.7109375" customWidth="1"/>
    <col min="14092" max="14092" width="15.140625" customWidth="1"/>
    <col min="14339" max="14339" width="20" customWidth="1"/>
    <col min="14340" max="14342" width="10.7109375" customWidth="1"/>
    <col min="14343" max="14343" width="6.5703125" customWidth="1"/>
    <col min="14344" max="14344" width="32.5703125" customWidth="1"/>
    <col min="14345" max="14347" width="10.7109375" customWidth="1"/>
    <col min="14348" max="14348" width="15.140625" customWidth="1"/>
    <col min="14595" max="14595" width="20" customWidth="1"/>
    <col min="14596" max="14598" width="10.7109375" customWidth="1"/>
    <col min="14599" max="14599" width="6.5703125" customWidth="1"/>
    <col min="14600" max="14600" width="32.5703125" customWidth="1"/>
    <col min="14601" max="14603" width="10.7109375" customWidth="1"/>
    <col min="14604" max="14604" width="15.140625" customWidth="1"/>
    <col min="14851" max="14851" width="20" customWidth="1"/>
    <col min="14852" max="14854" width="10.7109375" customWidth="1"/>
    <col min="14855" max="14855" width="6.5703125" customWidth="1"/>
    <col min="14856" max="14856" width="32.5703125" customWidth="1"/>
    <col min="14857" max="14859" width="10.7109375" customWidth="1"/>
    <col min="14860" max="14860" width="15.140625" customWidth="1"/>
    <col min="15107" max="15107" width="20" customWidth="1"/>
    <col min="15108" max="15110" width="10.7109375" customWidth="1"/>
    <col min="15111" max="15111" width="6.5703125" customWidth="1"/>
    <col min="15112" max="15112" width="32.5703125" customWidth="1"/>
    <col min="15113" max="15115" width="10.7109375" customWidth="1"/>
    <col min="15116" max="15116" width="15.140625" customWidth="1"/>
    <col min="15363" max="15363" width="20" customWidth="1"/>
    <col min="15364" max="15366" width="10.7109375" customWidth="1"/>
    <col min="15367" max="15367" width="6.5703125" customWidth="1"/>
    <col min="15368" max="15368" width="32.5703125" customWidth="1"/>
    <col min="15369" max="15371" width="10.7109375" customWidth="1"/>
    <col min="15372" max="15372" width="15.140625" customWidth="1"/>
    <col min="15619" max="15619" width="20" customWidth="1"/>
    <col min="15620" max="15622" width="10.7109375" customWidth="1"/>
    <col min="15623" max="15623" width="6.5703125" customWidth="1"/>
    <col min="15624" max="15624" width="32.5703125" customWidth="1"/>
    <col min="15625" max="15627" width="10.7109375" customWidth="1"/>
    <col min="15628" max="15628" width="15.140625" customWidth="1"/>
    <col min="15875" max="15875" width="20" customWidth="1"/>
    <col min="15876" max="15878" width="10.7109375" customWidth="1"/>
    <col min="15879" max="15879" width="6.5703125" customWidth="1"/>
    <col min="15880" max="15880" width="32.5703125" customWidth="1"/>
    <col min="15881" max="15883" width="10.7109375" customWidth="1"/>
    <col min="15884" max="15884" width="15.140625" customWidth="1"/>
    <col min="16131" max="16131" width="20" customWidth="1"/>
    <col min="16132" max="16134" width="10.7109375" customWidth="1"/>
    <col min="16135" max="16135" width="6.5703125" customWidth="1"/>
    <col min="16136" max="16136" width="32.5703125" customWidth="1"/>
    <col min="16137" max="16139" width="10.7109375" customWidth="1"/>
    <col min="16140" max="16140" width="15.140625" customWidth="1"/>
  </cols>
  <sheetData>
    <row r="1" spans="1:12" ht="12" customHeight="1">
      <c r="A1" t="s">
        <v>443</v>
      </c>
      <c r="H1" s="98"/>
      <c r="J1" s="195"/>
      <c r="K1" s="195" t="s">
        <v>442</v>
      </c>
      <c r="L1" s="195"/>
    </row>
    <row r="2" spans="1:12" ht="12" customHeight="1">
      <c r="H2" s="98"/>
      <c r="J2" s="195"/>
      <c r="K2" s="195"/>
      <c r="L2" s="195"/>
    </row>
    <row r="3" spans="1:12" ht="12" customHeight="1">
      <c r="A3" s="690" t="s">
        <v>313</v>
      </c>
      <c r="B3" s="690"/>
      <c r="C3" s="690"/>
      <c r="D3" s="690"/>
      <c r="E3" s="690"/>
      <c r="F3" s="690"/>
      <c r="G3" s="690"/>
      <c r="H3" s="690"/>
      <c r="I3" s="690"/>
      <c r="J3" s="690"/>
      <c r="K3" s="690"/>
      <c r="L3" s="198"/>
    </row>
    <row r="4" spans="1:12" ht="12" customHeight="1">
      <c r="A4" s="693"/>
      <c r="B4" s="693"/>
      <c r="C4" s="693"/>
      <c r="D4" s="199"/>
      <c r="E4" s="199"/>
      <c r="F4" s="26"/>
      <c r="G4" s="694"/>
      <c r="H4" s="694"/>
      <c r="J4" s="196"/>
      <c r="K4" s="196" t="s">
        <v>312</v>
      </c>
      <c r="L4" s="196"/>
    </row>
    <row r="5" spans="1:12" ht="12" customHeight="1">
      <c r="A5" s="669" t="s">
        <v>64</v>
      </c>
      <c r="B5" s="669"/>
      <c r="C5" s="669"/>
      <c r="D5" s="669"/>
      <c r="E5" s="669"/>
      <c r="F5" s="669"/>
      <c r="G5" s="669" t="s">
        <v>65</v>
      </c>
      <c r="H5" s="669"/>
      <c r="I5" s="669"/>
      <c r="J5" s="669"/>
      <c r="K5" s="669"/>
      <c r="L5" s="96"/>
    </row>
    <row r="6" spans="1:12">
      <c r="A6" s="659" t="s">
        <v>96</v>
      </c>
      <c r="B6" s="660"/>
      <c r="C6" s="661"/>
      <c r="D6" s="691" t="s">
        <v>311</v>
      </c>
      <c r="E6" s="692"/>
      <c r="F6" s="572"/>
      <c r="G6" s="659" t="s">
        <v>96</v>
      </c>
      <c r="H6" s="661"/>
      <c r="I6" s="653" t="s">
        <v>311</v>
      </c>
      <c r="J6" s="653"/>
      <c r="K6" s="653"/>
      <c r="L6" s="95"/>
    </row>
    <row r="7" spans="1:12">
      <c r="A7" s="662"/>
      <c r="B7" s="663"/>
      <c r="C7" s="587"/>
      <c r="D7" s="197">
        <v>2016</v>
      </c>
      <c r="E7" s="197">
        <v>2017</v>
      </c>
      <c r="F7" s="197">
        <v>2018</v>
      </c>
      <c r="G7" s="662"/>
      <c r="H7" s="587"/>
      <c r="I7" s="197">
        <v>2016</v>
      </c>
      <c r="J7" s="197">
        <v>2017</v>
      </c>
      <c r="K7" s="197">
        <v>2018</v>
      </c>
      <c r="L7" s="95"/>
    </row>
    <row r="8" spans="1:12" ht="12" customHeight="1">
      <c r="A8" s="695" t="s">
        <v>310</v>
      </c>
      <c r="B8" s="696"/>
      <c r="C8" s="697"/>
      <c r="D8" s="126"/>
      <c r="E8" s="126"/>
      <c r="F8" s="126"/>
      <c r="G8" s="695" t="s">
        <v>309</v>
      </c>
      <c r="H8" s="697"/>
      <c r="I8" s="126">
        <f>ROUND(1.01*427218,0)</f>
        <v>431490</v>
      </c>
      <c r="J8" s="126">
        <f>ROUND(I8*1.01,0)</f>
        <v>435805</v>
      </c>
      <c r="K8" s="126">
        <f>ROUND(J8*1.01,0)</f>
        <v>440163</v>
      </c>
      <c r="L8" s="48"/>
    </row>
    <row r="9" spans="1:12" ht="12" customHeight="1">
      <c r="A9" s="695" t="s">
        <v>308</v>
      </c>
      <c r="B9" s="696"/>
      <c r="C9" s="697"/>
      <c r="D9" s="126"/>
      <c r="E9" s="126"/>
      <c r="F9" s="126"/>
      <c r="G9" s="698" t="s">
        <v>307</v>
      </c>
      <c r="H9" s="698"/>
      <c r="I9" s="126">
        <f>ROUND(1.01*122088,0)</f>
        <v>123309</v>
      </c>
      <c r="J9" s="126">
        <f>ROUND(I9*1.01,0)</f>
        <v>124542</v>
      </c>
      <c r="K9" s="126">
        <f>ROUND(J9*1.01,0)</f>
        <v>125787</v>
      </c>
      <c r="L9" s="48"/>
    </row>
    <row r="10" spans="1:12" ht="12" customHeight="1">
      <c r="A10" s="695" t="s">
        <v>306</v>
      </c>
      <c r="B10" s="696"/>
      <c r="C10" s="697"/>
      <c r="D10" s="126">
        <v>600000</v>
      </c>
      <c r="E10" s="126">
        <f>+D10*1.02</f>
        <v>612000</v>
      </c>
      <c r="F10" s="126">
        <f>+E10*1.02</f>
        <v>624240</v>
      </c>
      <c r="G10" s="698" t="s">
        <v>305</v>
      </c>
      <c r="H10" s="698"/>
      <c r="I10" s="126">
        <f>ROUND(1.05*510340,0)</f>
        <v>535857</v>
      </c>
      <c r="J10" s="126">
        <f>ROUND(I10*1.02,0)</f>
        <v>546574</v>
      </c>
      <c r="K10" s="126">
        <f>ROUND(J10*1.02,0)</f>
        <v>557505</v>
      </c>
      <c r="L10" s="48"/>
    </row>
    <row r="11" spans="1:12" ht="12" customHeight="1">
      <c r="A11" s="695" t="s">
        <v>304</v>
      </c>
      <c r="B11" s="696"/>
      <c r="C11" s="697"/>
      <c r="D11" s="126"/>
      <c r="E11" s="126"/>
      <c r="F11" s="126"/>
      <c r="G11" s="698" t="s">
        <v>303</v>
      </c>
      <c r="H11" s="698"/>
      <c r="I11" s="126"/>
      <c r="J11" s="126"/>
      <c r="K11" s="126"/>
      <c r="L11" s="48"/>
    </row>
    <row r="12" spans="1:12" ht="12" customHeight="1">
      <c r="A12" s="698"/>
      <c r="B12" s="698"/>
      <c r="C12" s="698"/>
      <c r="D12" s="126"/>
      <c r="E12" s="126"/>
      <c r="F12" s="126"/>
      <c r="G12" s="698" t="s">
        <v>302</v>
      </c>
      <c r="H12" s="698"/>
      <c r="I12" s="126"/>
      <c r="J12" s="126"/>
      <c r="K12" s="126"/>
      <c r="L12" s="48"/>
    </row>
    <row r="13" spans="1:12" ht="12" customHeight="1">
      <c r="A13" s="699"/>
      <c r="B13" s="699"/>
      <c r="C13" s="699"/>
      <c r="D13" s="126"/>
      <c r="E13" s="126"/>
      <c r="F13" s="126"/>
      <c r="G13" s="705" t="s">
        <v>301</v>
      </c>
      <c r="H13" s="706"/>
      <c r="I13" s="126"/>
      <c r="J13" s="126"/>
      <c r="K13" s="126"/>
      <c r="L13" s="48"/>
    </row>
    <row r="14" spans="1:12" ht="12" customHeight="1">
      <c r="A14" s="707"/>
      <c r="B14" s="707"/>
      <c r="C14" s="707"/>
      <c r="D14" s="126"/>
      <c r="E14" s="126"/>
      <c r="F14" s="126"/>
      <c r="G14" s="695" t="s">
        <v>300</v>
      </c>
      <c r="H14" s="697"/>
      <c r="I14" s="126"/>
      <c r="J14" s="126"/>
      <c r="K14" s="126"/>
      <c r="L14" s="48"/>
    </row>
    <row r="15" spans="1:12" s="1" customFormat="1" ht="23.25" customHeight="1">
      <c r="A15" s="701" t="s">
        <v>299</v>
      </c>
      <c r="B15" s="703"/>
      <c r="C15" s="702"/>
      <c r="D15" s="127">
        <f>SUM(D8:D11)</f>
        <v>600000</v>
      </c>
      <c r="E15" s="127">
        <f>SUM(E8:E11)</f>
        <v>612000</v>
      </c>
      <c r="F15" s="127">
        <f>SUM(F8:F11)</f>
        <v>624240</v>
      </c>
      <c r="G15" s="701" t="s">
        <v>298</v>
      </c>
      <c r="H15" s="702"/>
      <c r="I15" s="127">
        <f>SUM(I8:I12)</f>
        <v>1090656</v>
      </c>
      <c r="J15" s="127">
        <f>SUM(J8:J12)</f>
        <v>1106921</v>
      </c>
      <c r="K15" s="127">
        <f>SUM(K8:K12)</f>
        <v>1123455</v>
      </c>
      <c r="L15" s="55"/>
    </row>
    <row r="16" spans="1:12" ht="12" customHeight="1">
      <c r="A16" s="695"/>
      <c r="B16" s="696"/>
      <c r="C16" s="697"/>
      <c r="D16" s="126"/>
      <c r="E16" s="126"/>
      <c r="F16" s="126"/>
      <c r="G16" s="695"/>
      <c r="H16" s="697"/>
      <c r="I16" s="122"/>
      <c r="J16" s="122"/>
      <c r="K16" s="121"/>
      <c r="L16" s="48"/>
    </row>
    <row r="17" spans="1:12" ht="12" customHeight="1">
      <c r="A17" s="695" t="s">
        <v>284</v>
      </c>
      <c r="B17" s="696"/>
      <c r="C17" s="697"/>
      <c r="D17" s="126"/>
      <c r="E17" s="126"/>
      <c r="F17" s="126"/>
      <c r="G17" s="695" t="s">
        <v>297</v>
      </c>
      <c r="H17" s="697"/>
      <c r="I17" s="121"/>
      <c r="J17" s="121"/>
      <c r="K17" s="121"/>
    </row>
    <row r="18" spans="1:12" ht="12" customHeight="1">
      <c r="A18" s="700" t="s">
        <v>282</v>
      </c>
      <c r="B18" s="700"/>
      <c r="C18" s="700"/>
      <c r="D18" s="126"/>
      <c r="E18" s="126"/>
      <c r="F18" s="126"/>
      <c r="G18" s="700" t="s">
        <v>281</v>
      </c>
      <c r="H18" s="700"/>
      <c r="I18" s="121"/>
      <c r="J18" s="121"/>
      <c r="K18" s="121"/>
    </row>
    <row r="19" spans="1:12" ht="12" customHeight="1">
      <c r="A19" s="700" t="s">
        <v>280</v>
      </c>
      <c r="B19" s="700"/>
      <c r="C19" s="700"/>
      <c r="D19" s="126"/>
      <c r="E19" s="126"/>
      <c r="F19" s="126"/>
      <c r="G19" s="711" t="s">
        <v>296</v>
      </c>
      <c r="H19" s="711"/>
      <c r="I19" s="121"/>
      <c r="J19" s="121"/>
      <c r="K19" s="121"/>
    </row>
    <row r="20" spans="1:12" ht="12" customHeight="1">
      <c r="A20" s="698" t="s">
        <v>278</v>
      </c>
      <c r="B20" s="698"/>
      <c r="C20" s="698"/>
      <c r="D20" s="126"/>
      <c r="E20" s="126"/>
      <c r="F20" s="126"/>
      <c r="G20" s="700" t="s">
        <v>277</v>
      </c>
      <c r="H20" s="700"/>
      <c r="I20" s="121"/>
      <c r="J20" s="121"/>
      <c r="K20" s="121"/>
    </row>
    <row r="21" spans="1:12" ht="12" customHeight="1">
      <c r="A21" s="698" t="s">
        <v>276</v>
      </c>
      <c r="B21" s="698"/>
      <c r="C21" s="698"/>
      <c r="D21" s="126"/>
      <c r="E21" s="126"/>
      <c r="F21" s="126"/>
      <c r="G21" s="700" t="s">
        <v>275</v>
      </c>
      <c r="H21" s="700"/>
      <c r="I21" s="121"/>
      <c r="J21" s="121"/>
      <c r="K21" s="121"/>
    </row>
    <row r="22" spans="1:12" ht="12" customHeight="1">
      <c r="A22" s="700" t="s">
        <v>274</v>
      </c>
      <c r="B22" s="700"/>
      <c r="C22" s="700"/>
      <c r="D22" s="126">
        <f>+I26-D15</f>
        <v>490656</v>
      </c>
      <c r="E22" s="126">
        <f>+J26-E15</f>
        <v>494921</v>
      </c>
      <c r="F22" s="126">
        <f>+K26-F15</f>
        <v>499215</v>
      </c>
      <c r="G22" s="700" t="s">
        <v>273</v>
      </c>
      <c r="H22" s="700"/>
      <c r="I22" s="121"/>
      <c r="J22" s="121"/>
      <c r="K22" s="121"/>
    </row>
    <row r="23" spans="1:12" ht="12" customHeight="1">
      <c r="A23" s="704"/>
      <c r="B23" s="704"/>
      <c r="C23" s="704"/>
      <c r="D23" s="126"/>
      <c r="E23" s="126"/>
      <c r="F23" s="126"/>
      <c r="G23" s="700" t="s">
        <v>272</v>
      </c>
      <c r="H23" s="700"/>
      <c r="I23" s="121"/>
      <c r="J23" s="121"/>
      <c r="K23" s="121"/>
    </row>
    <row r="24" spans="1:12" ht="12" customHeight="1">
      <c r="A24" s="699" t="s">
        <v>295</v>
      </c>
      <c r="B24" s="699"/>
      <c r="C24" s="699"/>
      <c r="D24" s="127">
        <f>SUM(D17:D22)</f>
        <v>490656</v>
      </c>
      <c r="E24" s="127">
        <f>SUM(E17:E22)</f>
        <v>494921</v>
      </c>
      <c r="F24" s="127">
        <f>SUM(F17:F22)</f>
        <v>499215</v>
      </c>
      <c r="G24" s="701" t="s">
        <v>294</v>
      </c>
      <c r="H24" s="702"/>
      <c r="I24" s="123">
        <f>SUM(I17:I23)</f>
        <v>0</v>
      </c>
      <c r="J24" s="123">
        <f>SUM(J17:J23)</f>
        <v>0</v>
      </c>
      <c r="K24" s="123">
        <f>SUM(K17:K23)</f>
        <v>0</v>
      </c>
      <c r="L24" s="48"/>
    </row>
    <row r="25" spans="1:12" ht="12" customHeight="1">
      <c r="A25" s="707"/>
      <c r="B25" s="707"/>
      <c r="C25" s="707"/>
      <c r="D25" s="127"/>
      <c r="E25" s="127"/>
      <c r="F25" s="127"/>
      <c r="G25" s="712"/>
      <c r="H25" s="713"/>
      <c r="I25" s="121"/>
      <c r="J25" s="121"/>
      <c r="K25" s="121"/>
      <c r="L25" s="48"/>
    </row>
    <row r="26" spans="1:12" ht="12" customHeight="1">
      <c r="A26" s="699" t="s">
        <v>293</v>
      </c>
      <c r="B26" s="699"/>
      <c r="C26" s="699"/>
      <c r="D26" s="127">
        <f>+D15+D24</f>
        <v>1090656</v>
      </c>
      <c r="E26" s="127">
        <f>+E15+E24</f>
        <v>1106921</v>
      </c>
      <c r="F26" s="127">
        <f>+F15+F24</f>
        <v>1123455</v>
      </c>
      <c r="G26" s="701" t="s">
        <v>292</v>
      </c>
      <c r="H26" s="702"/>
      <c r="I26" s="127">
        <f>+I15+I24</f>
        <v>1090656</v>
      </c>
      <c r="J26" s="127">
        <f>+J15+J24</f>
        <v>1106921</v>
      </c>
      <c r="K26" s="127">
        <f>+K15+K24</f>
        <v>1123455</v>
      </c>
      <c r="L26" s="48"/>
    </row>
    <row r="27" spans="1:12" ht="12" customHeight="1">
      <c r="A27" s="698"/>
      <c r="B27" s="698"/>
      <c r="C27" s="698"/>
      <c r="D27" s="127"/>
      <c r="E27" s="127"/>
      <c r="F27" s="127"/>
      <c r="G27" s="695"/>
      <c r="H27" s="697"/>
      <c r="I27" s="126"/>
      <c r="J27" s="126"/>
      <c r="K27" s="126"/>
      <c r="L27" s="48"/>
    </row>
    <row r="28" spans="1:12" ht="12.75" customHeight="1">
      <c r="A28" s="695" t="s">
        <v>291</v>
      </c>
      <c r="B28" s="696"/>
      <c r="C28" s="697"/>
      <c r="D28" s="126"/>
      <c r="E28" s="126"/>
      <c r="F28" s="126"/>
      <c r="G28" s="695" t="s">
        <v>290</v>
      </c>
      <c r="H28" s="697"/>
      <c r="I28" s="126">
        <v>20000</v>
      </c>
      <c r="J28" s="126">
        <v>35000</v>
      </c>
      <c r="K28" s="126">
        <v>25000</v>
      </c>
      <c r="L28" s="48"/>
    </row>
    <row r="29" spans="1:12" ht="12" customHeight="1">
      <c r="A29" s="695" t="s">
        <v>289</v>
      </c>
      <c r="B29" s="696"/>
      <c r="C29" s="697"/>
      <c r="D29" s="126"/>
      <c r="E29" s="126"/>
      <c r="F29" s="126"/>
      <c r="G29" s="695" t="s">
        <v>228</v>
      </c>
      <c r="H29" s="697"/>
      <c r="I29" s="126">
        <v>20000</v>
      </c>
      <c r="J29" s="126">
        <v>5000</v>
      </c>
      <c r="K29" s="126">
        <v>15000</v>
      </c>
      <c r="L29" s="48"/>
    </row>
    <row r="30" spans="1:12" ht="12" customHeight="1">
      <c r="A30" s="698" t="s">
        <v>288</v>
      </c>
      <c r="B30" s="698"/>
      <c r="C30" s="698"/>
      <c r="D30" s="126"/>
      <c r="E30" s="126"/>
      <c r="F30" s="126"/>
      <c r="G30" s="695" t="s">
        <v>287</v>
      </c>
      <c r="H30" s="697"/>
      <c r="I30" s="126"/>
      <c r="J30" s="126"/>
      <c r="K30" s="126"/>
      <c r="L30" s="48"/>
    </row>
    <row r="31" spans="1:12" ht="24" customHeight="1">
      <c r="A31" s="701" t="s">
        <v>286</v>
      </c>
      <c r="B31" s="703"/>
      <c r="C31" s="702"/>
      <c r="D31" s="126">
        <f>SUM(D28:D30)</f>
        <v>0</v>
      </c>
      <c r="E31" s="126">
        <f>SUM(E28:E30)</f>
        <v>0</v>
      </c>
      <c r="F31" s="126">
        <f>SUM(F28:F30)</f>
        <v>0</v>
      </c>
      <c r="G31" s="701" t="s">
        <v>285</v>
      </c>
      <c r="H31" s="702"/>
      <c r="I31" s="127">
        <f>SUM(I28:I30)</f>
        <v>40000</v>
      </c>
      <c r="J31" s="127">
        <f>SUM(J28:J30)</f>
        <v>40000</v>
      </c>
      <c r="K31" s="127">
        <f>SUM(K28:K30)</f>
        <v>40000</v>
      </c>
      <c r="L31" s="48"/>
    </row>
    <row r="32" spans="1:12" ht="12" customHeight="1">
      <c r="A32" s="698"/>
      <c r="B32" s="698"/>
      <c r="C32" s="698"/>
      <c r="D32" s="126"/>
      <c r="E32" s="126"/>
      <c r="F32" s="126"/>
      <c r="G32" s="695"/>
      <c r="H32" s="697"/>
      <c r="I32" s="126"/>
      <c r="J32" s="126"/>
      <c r="K32" s="126"/>
      <c r="L32" s="48"/>
    </row>
    <row r="33" spans="1:12" ht="12" customHeight="1">
      <c r="A33" s="695" t="s">
        <v>284</v>
      </c>
      <c r="B33" s="696"/>
      <c r="C33" s="697"/>
      <c r="D33" s="126"/>
      <c r="E33" s="126"/>
      <c r="F33" s="126"/>
      <c r="G33" s="695" t="s">
        <v>283</v>
      </c>
      <c r="H33" s="697"/>
      <c r="I33" s="126"/>
      <c r="J33" s="126"/>
      <c r="K33" s="126"/>
    </row>
    <row r="34" spans="1:12" ht="12" customHeight="1">
      <c r="A34" s="700" t="s">
        <v>282</v>
      </c>
      <c r="B34" s="700"/>
      <c r="C34" s="700"/>
      <c r="D34" s="126"/>
      <c r="E34" s="126"/>
      <c r="F34" s="126"/>
      <c r="G34" s="700" t="s">
        <v>281</v>
      </c>
      <c r="H34" s="700"/>
      <c r="I34" s="126"/>
      <c r="J34" s="126"/>
      <c r="K34" s="126"/>
    </row>
    <row r="35" spans="1:12" ht="12" customHeight="1">
      <c r="A35" s="700" t="s">
        <v>280</v>
      </c>
      <c r="B35" s="700"/>
      <c r="C35" s="700"/>
      <c r="D35" s="126"/>
      <c r="E35" s="126"/>
      <c r="F35" s="126"/>
      <c r="G35" s="695" t="s">
        <v>279</v>
      </c>
      <c r="H35" s="697"/>
      <c r="I35" s="126"/>
      <c r="J35" s="126"/>
      <c r="K35" s="126"/>
    </row>
    <row r="36" spans="1:12" ht="12" customHeight="1">
      <c r="A36" s="698" t="s">
        <v>278</v>
      </c>
      <c r="B36" s="698"/>
      <c r="C36" s="698"/>
      <c r="D36" s="126"/>
      <c r="E36" s="126"/>
      <c r="F36" s="126"/>
      <c r="G36" s="695" t="s">
        <v>277</v>
      </c>
      <c r="H36" s="697"/>
      <c r="I36" s="126"/>
      <c r="J36" s="126"/>
      <c r="K36" s="126"/>
    </row>
    <row r="37" spans="1:12" ht="12" customHeight="1">
      <c r="A37" s="698" t="s">
        <v>276</v>
      </c>
      <c r="B37" s="698"/>
      <c r="C37" s="698"/>
      <c r="D37" s="126"/>
      <c r="E37" s="126"/>
      <c r="F37" s="126"/>
      <c r="G37" s="700" t="s">
        <v>275</v>
      </c>
      <c r="H37" s="700"/>
      <c r="I37" s="126"/>
      <c r="J37" s="126"/>
      <c r="K37" s="126"/>
    </row>
    <row r="38" spans="1:12" ht="12" customHeight="1">
      <c r="A38" s="700" t="s">
        <v>274</v>
      </c>
      <c r="B38" s="700"/>
      <c r="C38" s="700"/>
      <c r="D38" s="126">
        <f>+I31</f>
        <v>40000</v>
      </c>
      <c r="E38" s="126">
        <f>+J31</f>
        <v>40000</v>
      </c>
      <c r="F38" s="126">
        <f>+K31</f>
        <v>40000</v>
      </c>
      <c r="G38" s="700" t="s">
        <v>273</v>
      </c>
      <c r="H38" s="700"/>
      <c r="I38" s="126"/>
      <c r="J38" s="126"/>
      <c r="K38" s="126"/>
    </row>
    <row r="39" spans="1:12" ht="12" customHeight="1">
      <c r="A39" s="704"/>
      <c r="B39" s="704"/>
      <c r="C39" s="704"/>
      <c r="D39" s="126"/>
      <c r="E39" s="126"/>
      <c r="F39" s="126"/>
      <c r="G39" s="700" t="s">
        <v>272</v>
      </c>
      <c r="H39" s="700"/>
      <c r="I39" s="126"/>
      <c r="J39" s="126"/>
      <c r="K39" s="126"/>
    </row>
    <row r="40" spans="1:12" ht="12" customHeight="1">
      <c r="A40" s="701" t="s">
        <v>271</v>
      </c>
      <c r="B40" s="703"/>
      <c r="C40" s="702"/>
      <c r="D40" s="127">
        <f>SUM(D33:D38)</f>
        <v>40000</v>
      </c>
      <c r="E40" s="127">
        <f>SUM(E33:E38)</f>
        <v>40000</v>
      </c>
      <c r="F40" s="127">
        <f>SUM(F33:F38)</f>
        <v>40000</v>
      </c>
      <c r="G40" s="701" t="s">
        <v>270</v>
      </c>
      <c r="H40" s="702"/>
      <c r="I40" s="126">
        <f>SUM(I33:I39)</f>
        <v>0</v>
      </c>
      <c r="J40" s="126">
        <f>SUM(J33:J39)</f>
        <v>0</v>
      </c>
      <c r="K40" s="126">
        <f>SUM(K33:K39)</f>
        <v>0</v>
      </c>
      <c r="L40" s="48"/>
    </row>
    <row r="41" spans="1:12" ht="12" customHeight="1">
      <c r="A41" s="698"/>
      <c r="B41" s="698"/>
      <c r="C41" s="698"/>
      <c r="D41" s="127"/>
      <c r="E41" s="127"/>
      <c r="F41" s="127"/>
      <c r="G41" s="695"/>
      <c r="H41" s="697"/>
      <c r="I41" s="126"/>
      <c r="J41" s="126"/>
      <c r="K41" s="126"/>
      <c r="L41" s="48"/>
    </row>
    <row r="42" spans="1:12" ht="12.75" customHeight="1">
      <c r="A42" s="699" t="s">
        <v>269</v>
      </c>
      <c r="B42" s="699"/>
      <c r="C42" s="699"/>
      <c r="D42" s="127">
        <f>+D31+D40</f>
        <v>40000</v>
      </c>
      <c r="E42" s="127">
        <f>+E31+E40</f>
        <v>40000</v>
      </c>
      <c r="F42" s="127">
        <f>+F31+F40</f>
        <v>40000</v>
      </c>
      <c r="G42" s="701" t="s">
        <v>268</v>
      </c>
      <c r="H42" s="702"/>
      <c r="I42" s="127">
        <f>+I31+I40</f>
        <v>40000</v>
      </c>
      <c r="J42" s="127">
        <f>+J31+J40</f>
        <v>40000</v>
      </c>
      <c r="K42" s="127">
        <f>+K31+K40</f>
        <v>40000</v>
      </c>
      <c r="L42" s="48"/>
    </row>
    <row r="43" spans="1:12" ht="12" customHeight="1">
      <c r="A43" s="698"/>
      <c r="B43" s="698"/>
      <c r="C43" s="698"/>
      <c r="D43" s="127"/>
      <c r="E43" s="127"/>
      <c r="F43" s="127"/>
      <c r="G43" s="709"/>
      <c r="H43" s="710"/>
      <c r="I43" s="127"/>
      <c r="J43" s="127"/>
      <c r="K43" s="127"/>
      <c r="L43" s="48"/>
    </row>
    <row r="44" spans="1:12" ht="12.75" customHeight="1">
      <c r="A44" s="708" t="s">
        <v>267</v>
      </c>
      <c r="B44" s="708"/>
      <c r="C44" s="708"/>
      <c r="D44" s="127">
        <f>+D26+D42</f>
        <v>1130656</v>
      </c>
      <c r="E44" s="127">
        <f>+E26+E42</f>
        <v>1146921</v>
      </c>
      <c r="F44" s="127">
        <f>+F26+F42</f>
        <v>1163455</v>
      </c>
      <c r="G44" s="708" t="s">
        <v>266</v>
      </c>
      <c r="H44" s="708"/>
      <c r="I44" s="127">
        <f>+I26+I42</f>
        <v>1130656</v>
      </c>
      <c r="J44" s="127">
        <f>+J26+J42</f>
        <v>1146921</v>
      </c>
      <c r="K44" s="127">
        <f>+K26+K42</f>
        <v>1163455</v>
      </c>
      <c r="L44" s="48"/>
    </row>
    <row r="46" spans="1:12">
      <c r="D46" s="119"/>
      <c r="E46" s="119"/>
      <c r="F46" s="119"/>
    </row>
  </sheetData>
  <mergeCells count="83">
    <mergeCell ref="A6:C7"/>
    <mergeCell ref="D6:F6"/>
    <mergeCell ref="G6:H7"/>
    <mergeCell ref="I6:K6"/>
    <mergeCell ref="A3:K3"/>
    <mergeCell ref="A4:C4"/>
    <mergeCell ref="G4:H4"/>
    <mergeCell ref="A5:F5"/>
    <mergeCell ref="G5:K5"/>
    <mergeCell ref="A8:C8"/>
    <mergeCell ref="G8:H8"/>
    <mergeCell ref="A9:C9"/>
    <mergeCell ref="G9:H9"/>
    <mergeCell ref="A10:C10"/>
    <mergeCell ref="G10:H10"/>
    <mergeCell ref="A11:C11"/>
    <mergeCell ref="G11:H11"/>
    <mergeCell ref="A12:C12"/>
    <mergeCell ref="G12:H12"/>
    <mergeCell ref="A13:C13"/>
    <mergeCell ref="G13:H13"/>
    <mergeCell ref="A14:C14"/>
    <mergeCell ref="G14:H14"/>
    <mergeCell ref="A15:C15"/>
    <mergeCell ref="G15:H15"/>
    <mergeCell ref="A16:C16"/>
    <mergeCell ref="G16:H16"/>
    <mergeCell ref="A17:C17"/>
    <mergeCell ref="G17:H17"/>
    <mergeCell ref="A18:C18"/>
    <mergeCell ref="G18:H18"/>
    <mergeCell ref="A19:C19"/>
    <mergeCell ref="G19:H19"/>
    <mergeCell ref="A20:C20"/>
    <mergeCell ref="G20:H20"/>
    <mergeCell ref="A21:C21"/>
    <mergeCell ref="G21:H21"/>
    <mergeCell ref="A22:C22"/>
    <mergeCell ref="G22:H22"/>
    <mergeCell ref="A23:C23"/>
    <mergeCell ref="G23:H23"/>
    <mergeCell ref="A24:C24"/>
    <mergeCell ref="G24:H24"/>
    <mergeCell ref="A25:C25"/>
    <mergeCell ref="G25:H25"/>
    <mergeCell ref="A26:C26"/>
    <mergeCell ref="G26:H26"/>
    <mergeCell ref="A27:C27"/>
    <mergeCell ref="G27:H27"/>
    <mergeCell ref="A28:C28"/>
    <mergeCell ref="G28:H28"/>
    <mergeCell ref="A29:C29"/>
    <mergeCell ref="G29:H29"/>
    <mergeCell ref="A30:C30"/>
    <mergeCell ref="G30:H30"/>
    <mergeCell ref="A31:C31"/>
    <mergeCell ref="G31:H31"/>
    <mergeCell ref="A32:C32"/>
    <mergeCell ref="G32:H32"/>
    <mergeCell ref="A33:C33"/>
    <mergeCell ref="G33:H33"/>
    <mergeCell ref="A34:C34"/>
    <mergeCell ref="G34:H34"/>
    <mergeCell ref="A35:C35"/>
    <mergeCell ref="G35:H35"/>
    <mergeCell ref="A36:C36"/>
    <mergeCell ref="G36:H36"/>
    <mergeCell ref="A37:C37"/>
    <mergeCell ref="G37:H37"/>
    <mergeCell ref="A38:C38"/>
    <mergeCell ref="G38:H38"/>
    <mergeCell ref="A39:C39"/>
    <mergeCell ref="G39:H39"/>
    <mergeCell ref="A40:C40"/>
    <mergeCell ref="G40:H40"/>
    <mergeCell ref="A44:C44"/>
    <mergeCell ref="G44:H44"/>
    <mergeCell ref="A41:C41"/>
    <mergeCell ref="G41:H41"/>
    <mergeCell ref="A42:C42"/>
    <mergeCell ref="G42:H42"/>
    <mergeCell ref="A43:C43"/>
    <mergeCell ref="G43:H43"/>
  </mergeCells>
  <pageMargins left="0.7" right="0.7" top="0.75" bottom="0.75" header="0.3" footer="0.3"/>
  <pageSetup paperSize="9" scale="90" orientation="landscape" r:id="rId1"/>
  <headerFooter alignWithMargins="0">
    <oddHeader>&amp;C&amp;12 2015. évi költségvetés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3"/>
  <sheetViews>
    <sheetView view="pageLayout" workbookViewId="0">
      <selection activeCell="I1" sqref="I1"/>
    </sheetView>
  </sheetViews>
  <sheetFormatPr defaultRowHeight="12.75"/>
  <cols>
    <col min="3" max="3" width="20" customWidth="1"/>
    <col min="4" max="6" width="10.7109375" customWidth="1"/>
    <col min="7" max="7" width="6.5703125" customWidth="1"/>
    <col min="8" max="8" width="32.5703125" customWidth="1"/>
    <col min="9" max="11" width="10.7109375" customWidth="1"/>
    <col min="12" max="12" width="15.140625" customWidth="1"/>
    <col min="259" max="259" width="20" customWidth="1"/>
    <col min="260" max="262" width="10.7109375" customWidth="1"/>
    <col min="263" max="263" width="6.5703125" customWidth="1"/>
    <col min="264" max="264" width="32.5703125" customWidth="1"/>
    <col min="265" max="267" width="10.7109375" customWidth="1"/>
    <col min="268" max="268" width="15.140625" customWidth="1"/>
    <col min="515" max="515" width="20" customWidth="1"/>
    <col min="516" max="518" width="10.7109375" customWidth="1"/>
    <col min="519" max="519" width="6.5703125" customWidth="1"/>
    <col min="520" max="520" width="32.5703125" customWidth="1"/>
    <col min="521" max="523" width="10.7109375" customWidth="1"/>
    <col min="524" max="524" width="15.140625" customWidth="1"/>
    <col min="771" max="771" width="20" customWidth="1"/>
    <col min="772" max="774" width="10.7109375" customWidth="1"/>
    <col min="775" max="775" width="6.5703125" customWidth="1"/>
    <col min="776" max="776" width="32.5703125" customWidth="1"/>
    <col min="777" max="779" width="10.7109375" customWidth="1"/>
    <col min="780" max="780" width="15.140625" customWidth="1"/>
    <col min="1027" max="1027" width="20" customWidth="1"/>
    <col min="1028" max="1030" width="10.7109375" customWidth="1"/>
    <col min="1031" max="1031" width="6.5703125" customWidth="1"/>
    <col min="1032" max="1032" width="32.5703125" customWidth="1"/>
    <col min="1033" max="1035" width="10.7109375" customWidth="1"/>
    <col min="1036" max="1036" width="15.140625" customWidth="1"/>
    <col min="1283" max="1283" width="20" customWidth="1"/>
    <col min="1284" max="1286" width="10.7109375" customWidth="1"/>
    <col min="1287" max="1287" width="6.5703125" customWidth="1"/>
    <col min="1288" max="1288" width="32.5703125" customWidth="1"/>
    <col min="1289" max="1291" width="10.7109375" customWidth="1"/>
    <col min="1292" max="1292" width="15.140625" customWidth="1"/>
    <col min="1539" max="1539" width="20" customWidth="1"/>
    <col min="1540" max="1542" width="10.7109375" customWidth="1"/>
    <col min="1543" max="1543" width="6.5703125" customWidth="1"/>
    <col min="1544" max="1544" width="32.5703125" customWidth="1"/>
    <col min="1545" max="1547" width="10.7109375" customWidth="1"/>
    <col min="1548" max="1548" width="15.140625" customWidth="1"/>
    <col min="1795" max="1795" width="20" customWidth="1"/>
    <col min="1796" max="1798" width="10.7109375" customWidth="1"/>
    <col min="1799" max="1799" width="6.5703125" customWidth="1"/>
    <col min="1800" max="1800" width="32.5703125" customWidth="1"/>
    <col min="1801" max="1803" width="10.7109375" customWidth="1"/>
    <col min="1804" max="1804" width="15.140625" customWidth="1"/>
    <col min="2051" max="2051" width="20" customWidth="1"/>
    <col min="2052" max="2054" width="10.7109375" customWidth="1"/>
    <col min="2055" max="2055" width="6.5703125" customWidth="1"/>
    <col min="2056" max="2056" width="32.5703125" customWidth="1"/>
    <col min="2057" max="2059" width="10.7109375" customWidth="1"/>
    <col min="2060" max="2060" width="15.140625" customWidth="1"/>
    <col min="2307" max="2307" width="20" customWidth="1"/>
    <col min="2308" max="2310" width="10.7109375" customWidth="1"/>
    <col min="2311" max="2311" width="6.5703125" customWidth="1"/>
    <col min="2312" max="2312" width="32.5703125" customWidth="1"/>
    <col min="2313" max="2315" width="10.7109375" customWidth="1"/>
    <col min="2316" max="2316" width="15.140625" customWidth="1"/>
    <col min="2563" max="2563" width="20" customWidth="1"/>
    <col min="2564" max="2566" width="10.7109375" customWidth="1"/>
    <col min="2567" max="2567" width="6.5703125" customWidth="1"/>
    <col min="2568" max="2568" width="32.5703125" customWidth="1"/>
    <col min="2569" max="2571" width="10.7109375" customWidth="1"/>
    <col min="2572" max="2572" width="15.140625" customWidth="1"/>
    <col min="2819" max="2819" width="20" customWidth="1"/>
    <col min="2820" max="2822" width="10.7109375" customWidth="1"/>
    <col min="2823" max="2823" width="6.5703125" customWidth="1"/>
    <col min="2824" max="2824" width="32.5703125" customWidth="1"/>
    <col min="2825" max="2827" width="10.7109375" customWidth="1"/>
    <col min="2828" max="2828" width="15.140625" customWidth="1"/>
    <col min="3075" max="3075" width="20" customWidth="1"/>
    <col min="3076" max="3078" width="10.7109375" customWidth="1"/>
    <col min="3079" max="3079" width="6.5703125" customWidth="1"/>
    <col min="3080" max="3080" width="32.5703125" customWidth="1"/>
    <col min="3081" max="3083" width="10.7109375" customWidth="1"/>
    <col min="3084" max="3084" width="15.140625" customWidth="1"/>
    <col min="3331" max="3331" width="20" customWidth="1"/>
    <col min="3332" max="3334" width="10.7109375" customWidth="1"/>
    <col min="3335" max="3335" width="6.5703125" customWidth="1"/>
    <col min="3336" max="3336" width="32.5703125" customWidth="1"/>
    <col min="3337" max="3339" width="10.7109375" customWidth="1"/>
    <col min="3340" max="3340" width="15.140625" customWidth="1"/>
    <col min="3587" max="3587" width="20" customWidth="1"/>
    <col min="3588" max="3590" width="10.7109375" customWidth="1"/>
    <col min="3591" max="3591" width="6.5703125" customWidth="1"/>
    <col min="3592" max="3592" width="32.5703125" customWidth="1"/>
    <col min="3593" max="3595" width="10.7109375" customWidth="1"/>
    <col min="3596" max="3596" width="15.140625" customWidth="1"/>
    <col min="3843" max="3843" width="20" customWidth="1"/>
    <col min="3844" max="3846" width="10.7109375" customWidth="1"/>
    <col min="3847" max="3847" width="6.5703125" customWidth="1"/>
    <col min="3848" max="3848" width="32.5703125" customWidth="1"/>
    <col min="3849" max="3851" width="10.7109375" customWidth="1"/>
    <col min="3852" max="3852" width="15.140625" customWidth="1"/>
    <col min="4099" max="4099" width="20" customWidth="1"/>
    <col min="4100" max="4102" width="10.7109375" customWidth="1"/>
    <col min="4103" max="4103" width="6.5703125" customWidth="1"/>
    <col min="4104" max="4104" width="32.5703125" customWidth="1"/>
    <col min="4105" max="4107" width="10.7109375" customWidth="1"/>
    <col min="4108" max="4108" width="15.140625" customWidth="1"/>
    <col min="4355" max="4355" width="20" customWidth="1"/>
    <col min="4356" max="4358" width="10.7109375" customWidth="1"/>
    <col min="4359" max="4359" width="6.5703125" customWidth="1"/>
    <col min="4360" max="4360" width="32.5703125" customWidth="1"/>
    <col min="4361" max="4363" width="10.7109375" customWidth="1"/>
    <col min="4364" max="4364" width="15.140625" customWidth="1"/>
    <col min="4611" max="4611" width="20" customWidth="1"/>
    <col min="4612" max="4614" width="10.7109375" customWidth="1"/>
    <col min="4615" max="4615" width="6.5703125" customWidth="1"/>
    <col min="4616" max="4616" width="32.5703125" customWidth="1"/>
    <col min="4617" max="4619" width="10.7109375" customWidth="1"/>
    <col min="4620" max="4620" width="15.140625" customWidth="1"/>
    <col min="4867" max="4867" width="20" customWidth="1"/>
    <col min="4868" max="4870" width="10.7109375" customWidth="1"/>
    <col min="4871" max="4871" width="6.5703125" customWidth="1"/>
    <col min="4872" max="4872" width="32.5703125" customWidth="1"/>
    <col min="4873" max="4875" width="10.7109375" customWidth="1"/>
    <col min="4876" max="4876" width="15.140625" customWidth="1"/>
    <col min="5123" max="5123" width="20" customWidth="1"/>
    <col min="5124" max="5126" width="10.7109375" customWidth="1"/>
    <col min="5127" max="5127" width="6.5703125" customWidth="1"/>
    <col min="5128" max="5128" width="32.5703125" customWidth="1"/>
    <col min="5129" max="5131" width="10.7109375" customWidth="1"/>
    <col min="5132" max="5132" width="15.140625" customWidth="1"/>
    <col min="5379" max="5379" width="20" customWidth="1"/>
    <col min="5380" max="5382" width="10.7109375" customWidth="1"/>
    <col min="5383" max="5383" width="6.5703125" customWidth="1"/>
    <col min="5384" max="5384" width="32.5703125" customWidth="1"/>
    <col min="5385" max="5387" width="10.7109375" customWidth="1"/>
    <col min="5388" max="5388" width="15.140625" customWidth="1"/>
    <col min="5635" max="5635" width="20" customWidth="1"/>
    <col min="5636" max="5638" width="10.7109375" customWidth="1"/>
    <col min="5639" max="5639" width="6.5703125" customWidth="1"/>
    <col min="5640" max="5640" width="32.5703125" customWidth="1"/>
    <col min="5641" max="5643" width="10.7109375" customWidth="1"/>
    <col min="5644" max="5644" width="15.140625" customWidth="1"/>
    <col min="5891" max="5891" width="20" customWidth="1"/>
    <col min="5892" max="5894" width="10.7109375" customWidth="1"/>
    <col min="5895" max="5895" width="6.5703125" customWidth="1"/>
    <col min="5896" max="5896" width="32.5703125" customWidth="1"/>
    <col min="5897" max="5899" width="10.7109375" customWidth="1"/>
    <col min="5900" max="5900" width="15.140625" customWidth="1"/>
    <col min="6147" max="6147" width="20" customWidth="1"/>
    <col min="6148" max="6150" width="10.7109375" customWidth="1"/>
    <col min="6151" max="6151" width="6.5703125" customWidth="1"/>
    <col min="6152" max="6152" width="32.5703125" customWidth="1"/>
    <col min="6153" max="6155" width="10.7109375" customWidth="1"/>
    <col min="6156" max="6156" width="15.140625" customWidth="1"/>
    <col min="6403" max="6403" width="20" customWidth="1"/>
    <col min="6404" max="6406" width="10.7109375" customWidth="1"/>
    <col min="6407" max="6407" width="6.5703125" customWidth="1"/>
    <col min="6408" max="6408" width="32.5703125" customWidth="1"/>
    <col min="6409" max="6411" width="10.7109375" customWidth="1"/>
    <col min="6412" max="6412" width="15.140625" customWidth="1"/>
    <col min="6659" max="6659" width="20" customWidth="1"/>
    <col min="6660" max="6662" width="10.7109375" customWidth="1"/>
    <col min="6663" max="6663" width="6.5703125" customWidth="1"/>
    <col min="6664" max="6664" width="32.5703125" customWidth="1"/>
    <col min="6665" max="6667" width="10.7109375" customWidth="1"/>
    <col min="6668" max="6668" width="15.140625" customWidth="1"/>
    <col min="6915" max="6915" width="20" customWidth="1"/>
    <col min="6916" max="6918" width="10.7109375" customWidth="1"/>
    <col min="6919" max="6919" width="6.5703125" customWidth="1"/>
    <col min="6920" max="6920" width="32.5703125" customWidth="1"/>
    <col min="6921" max="6923" width="10.7109375" customWidth="1"/>
    <col min="6924" max="6924" width="15.140625" customWidth="1"/>
    <col min="7171" max="7171" width="20" customWidth="1"/>
    <col min="7172" max="7174" width="10.7109375" customWidth="1"/>
    <col min="7175" max="7175" width="6.5703125" customWidth="1"/>
    <col min="7176" max="7176" width="32.5703125" customWidth="1"/>
    <col min="7177" max="7179" width="10.7109375" customWidth="1"/>
    <col min="7180" max="7180" width="15.140625" customWidth="1"/>
    <col min="7427" max="7427" width="20" customWidth="1"/>
    <col min="7428" max="7430" width="10.7109375" customWidth="1"/>
    <col min="7431" max="7431" width="6.5703125" customWidth="1"/>
    <col min="7432" max="7432" width="32.5703125" customWidth="1"/>
    <col min="7433" max="7435" width="10.7109375" customWidth="1"/>
    <col min="7436" max="7436" width="15.140625" customWidth="1"/>
    <col min="7683" max="7683" width="20" customWidth="1"/>
    <col min="7684" max="7686" width="10.7109375" customWidth="1"/>
    <col min="7687" max="7687" width="6.5703125" customWidth="1"/>
    <col min="7688" max="7688" width="32.5703125" customWidth="1"/>
    <col min="7689" max="7691" width="10.7109375" customWidth="1"/>
    <col min="7692" max="7692" width="15.140625" customWidth="1"/>
    <col min="7939" max="7939" width="20" customWidth="1"/>
    <col min="7940" max="7942" width="10.7109375" customWidth="1"/>
    <col min="7943" max="7943" width="6.5703125" customWidth="1"/>
    <col min="7944" max="7944" width="32.5703125" customWidth="1"/>
    <col min="7945" max="7947" width="10.7109375" customWidth="1"/>
    <col min="7948" max="7948" width="15.140625" customWidth="1"/>
    <col min="8195" max="8195" width="20" customWidth="1"/>
    <col min="8196" max="8198" width="10.7109375" customWidth="1"/>
    <col min="8199" max="8199" width="6.5703125" customWidth="1"/>
    <col min="8200" max="8200" width="32.5703125" customWidth="1"/>
    <col min="8201" max="8203" width="10.7109375" customWidth="1"/>
    <col min="8204" max="8204" width="15.140625" customWidth="1"/>
    <col min="8451" max="8451" width="20" customWidth="1"/>
    <col min="8452" max="8454" width="10.7109375" customWidth="1"/>
    <col min="8455" max="8455" width="6.5703125" customWidth="1"/>
    <col min="8456" max="8456" width="32.5703125" customWidth="1"/>
    <col min="8457" max="8459" width="10.7109375" customWidth="1"/>
    <col min="8460" max="8460" width="15.140625" customWidth="1"/>
    <col min="8707" max="8707" width="20" customWidth="1"/>
    <col min="8708" max="8710" width="10.7109375" customWidth="1"/>
    <col min="8711" max="8711" width="6.5703125" customWidth="1"/>
    <col min="8712" max="8712" width="32.5703125" customWidth="1"/>
    <col min="8713" max="8715" width="10.7109375" customWidth="1"/>
    <col min="8716" max="8716" width="15.140625" customWidth="1"/>
    <col min="8963" max="8963" width="20" customWidth="1"/>
    <col min="8964" max="8966" width="10.7109375" customWidth="1"/>
    <col min="8967" max="8967" width="6.5703125" customWidth="1"/>
    <col min="8968" max="8968" width="32.5703125" customWidth="1"/>
    <col min="8969" max="8971" width="10.7109375" customWidth="1"/>
    <col min="8972" max="8972" width="15.140625" customWidth="1"/>
    <col min="9219" max="9219" width="20" customWidth="1"/>
    <col min="9220" max="9222" width="10.7109375" customWidth="1"/>
    <col min="9223" max="9223" width="6.5703125" customWidth="1"/>
    <col min="9224" max="9224" width="32.5703125" customWidth="1"/>
    <col min="9225" max="9227" width="10.7109375" customWidth="1"/>
    <col min="9228" max="9228" width="15.140625" customWidth="1"/>
    <col min="9475" max="9475" width="20" customWidth="1"/>
    <col min="9476" max="9478" width="10.7109375" customWidth="1"/>
    <col min="9479" max="9479" width="6.5703125" customWidth="1"/>
    <col min="9480" max="9480" width="32.5703125" customWidth="1"/>
    <col min="9481" max="9483" width="10.7109375" customWidth="1"/>
    <col min="9484" max="9484" width="15.140625" customWidth="1"/>
    <col min="9731" max="9731" width="20" customWidth="1"/>
    <col min="9732" max="9734" width="10.7109375" customWidth="1"/>
    <col min="9735" max="9735" width="6.5703125" customWidth="1"/>
    <col min="9736" max="9736" width="32.5703125" customWidth="1"/>
    <col min="9737" max="9739" width="10.7109375" customWidth="1"/>
    <col min="9740" max="9740" width="15.140625" customWidth="1"/>
    <col min="9987" max="9987" width="20" customWidth="1"/>
    <col min="9988" max="9990" width="10.7109375" customWidth="1"/>
    <col min="9991" max="9991" width="6.5703125" customWidth="1"/>
    <col min="9992" max="9992" width="32.5703125" customWidth="1"/>
    <col min="9993" max="9995" width="10.7109375" customWidth="1"/>
    <col min="9996" max="9996" width="15.140625" customWidth="1"/>
    <col min="10243" max="10243" width="20" customWidth="1"/>
    <col min="10244" max="10246" width="10.7109375" customWidth="1"/>
    <col min="10247" max="10247" width="6.5703125" customWidth="1"/>
    <col min="10248" max="10248" width="32.5703125" customWidth="1"/>
    <col min="10249" max="10251" width="10.7109375" customWidth="1"/>
    <col min="10252" max="10252" width="15.140625" customWidth="1"/>
    <col min="10499" max="10499" width="20" customWidth="1"/>
    <col min="10500" max="10502" width="10.7109375" customWidth="1"/>
    <col min="10503" max="10503" width="6.5703125" customWidth="1"/>
    <col min="10504" max="10504" width="32.5703125" customWidth="1"/>
    <col min="10505" max="10507" width="10.7109375" customWidth="1"/>
    <col min="10508" max="10508" width="15.140625" customWidth="1"/>
    <col min="10755" max="10755" width="20" customWidth="1"/>
    <col min="10756" max="10758" width="10.7109375" customWidth="1"/>
    <col min="10759" max="10759" width="6.5703125" customWidth="1"/>
    <col min="10760" max="10760" width="32.5703125" customWidth="1"/>
    <col min="10761" max="10763" width="10.7109375" customWidth="1"/>
    <col min="10764" max="10764" width="15.140625" customWidth="1"/>
    <col min="11011" max="11011" width="20" customWidth="1"/>
    <col min="11012" max="11014" width="10.7109375" customWidth="1"/>
    <col min="11015" max="11015" width="6.5703125" customWidth="1"/>
    <col min="11016" max="11016" width="32.5703125" customWidth="1"/>
    <col min="11017" max="11019" width="10.7109375" customWidth="1"/>
    <col min="11020" max="11020" width="15.140625" customWidth="1"/>
    <col min="11267" max="11267" width="20" customWidth="1"/>
    <col min="11268" max="11270" width="10.7109375" customWidth="1"/>
    <col min="11271" max="11271" width="6.5703125" customWidth="1"/>
    <col min="11272" max="11272" width="32.5703125" customWidth="1"/>
    <col min="11273" max="11275" width="10.7109375" customWidth="1"/>
    <col min="11276" max="11276" width="15.140625" customWidth="1"/>
    <col min="11523" max="11523" width="20" customWidth="1"/>
    <col min="11524" max="11526" width="10.7109375" customWidth="1"/>
    <col min="11527" max="11527" width="6.5703125" customWidth="1"/>
    <col min="11528" max="11528" width="32.5703125" customWidth="1"/>
    <col min="11529" max="11531" width="10.7109375" customWidth="1"/>
    <col min="11532" max="11532" width="15.140625" customWidth="1"/>
    <col min="11779" max="11779" width="20" customWidth="1"/>
    <col min="11780" max="11782" width="10.7109375" customWidth="1"/>
    <col min="11783" max="11783" width="6.5703125" customWidth="1"/>
    <col min="11784" max="11784" width="32.5703125" customWidth="1"/>
    <col min="11785" max="11787" width="10.7109375" customWidth="1"/>
    <col min="11788" max="11788" width="15.140625" customWidth="1"/>
    <col min="12035" max="12035" width="20" customWidth="1"/>
    <col min="12036" max="12038" width="10.7109375" customWidth="1"/>
    <col min="12039" max="12039" width="6.5703125" customWidth="1"/>
    <col min="12040" max="12040" width="32.5703125" customWidth="1"/>
    <col min="12041" max="12043" width="10.7109375" customWidth="1"/>
    <col min="12044" max="12044" width="15.140625" customWidth="1"/>
    <col min="12291" max="12291" width="20" customWidth="1"/>
    <col min="12292" max="12294" width="10.7109375" customWidth="1"/>
    <col min="12295" max="12295" width="6.5703125" customWidth="1"/>
    <col min="12296" max="12296" width="32.5703125" customWidth="1"/>
    <col min="12297" max="12299" width="10.7109375" customWidth="1"/>
    <col min="12300" max="12300" width="15.140625" customWidth="1"/>
    <col min="12547" max="12547" width="20" customWidth="1"/>
    <col min="12548" max="12550" width="10.7109375" customWidth="1"/>
    <col min="12551" max="12551" width="6.5703125" customWidth="1"/>
    <col min="12552" max="12552" width="32.5703125" customWidth="1"/>
    <col min="12553" max="12555" width="10.7109375" customWidth="1"/>
    <col min="12556" max="12556" width="15.140625" customWidth="1"/>
    <col min="12803" max="12803" width="20" customWidth="1"/>
    <col min="12804" max="12806" width="10.7109375" customWidth="1"/>
    <col min="12807" max="12807" width="6.5703125" customWidth="1"/>
    <col min="12808" max="12808" width="32.5703125" customWidth="1"/>
    <col min="12809" max="12811" width="10.7109375" customWidth="1"/>
    <col min="12812" max="12812" width="15.140625" customWidth="1"/>
    <col min="13059" max="13059" width="20" customWidth="1"/>
    <col min="13060" max="13062" width="10.7109375" customWidth="1"/>
    <col min="13063" max="13063" width="6.5703125" customWidth="1"/>
    <col min="13064" max="13064" width="32.5703125" customWidth="1"/>
    <col min="13065" max="13067" width="10.7109375" customWidth="1"/>
    <col min="13068" max="13068" width="15.140625" customWidth="1"/>
    <col min="13315" max="13315" width="20" customWidth="1"/>
    <col min="13316" max="13318" width="10.7109375" customWidth="1"/>
    <col min="13319" max="13319" width="6.5703125" customWidth="1"/>
    <col min="13320" max="13320" width="32.5703125" customWidth="1"/>
    <col min="13321" max="13323" width="10.7109375" customWidth="1"/>
    <col min="13324" max="13324" width="15.140625" customWidth="1"/>
    <col min="13571" max="13571" width="20" customWidth="1"/>
    <col min="13572" max="13574" width="10.7109375" customWidth="1"/>
    <col min="13575" max="13575" width="6.5703125" customWidth="1"/>
    <col min="13576" max="13576" width="32.5703125" customWidth="1"/>
    <col min="13577" max="13579" width="10.7109375" customWidth="1"/>
    <col min="13580" max="13580" width="15.140625" customWidth="1"/>
    <col min="13827" max="13827" width="20" customWidth="1"/>
    <col min="13828" max="13830" width="10.7109375" customWidth="1"/>
    <col min="13831" max="13831" width="6.5703125" customWidth="1"/>
    <col min="13832" max="13832" width="32.5703125" customWidth="1"/>
    <col min="13833" max="13835" width="10.7109375" customWidth="1"/>
    <col min="13836" max="13836" width="15.140625" customWidth="1"/>
    <col min="14083" max="14083" width="20" customWidth="1"/>
    <col min="14084" max="14086" width="10.7109375" customWidth="1"/>
    <col min="14087" max="14087" width="6.5703125" customWidth="1"/>
    <col min="14088" max="14088" width="32.5703125" customWidth="1"/>
    <col min="14089" max="14091" width="10.7109375" customWidth="1"/>
    <col min="14092" max="14092" width="15.140625" customWidth="1"/>
    <col min="14339" max="14339" width="20" customWidth="1"/>
    <col min="14340" max="14342" width="10.7109375" customWidth="1"/>
    <col min="14343" max="14343" width="6.5703125" customWidth="1"/>
    <col min="14344" max="14344" width="32.5703125" customWidth="1"/>
    <col min="14345" max="14347" width="10.7109375" customWidth="1"/>
    <col min="14348" max="14348" width="15.140625" customWidth="1"/>
    <col min="14595" max="14595" width="20" customWidth="1"/>
    <col min="14596" max="14598" width="10.7109375" customWidth="1"/>
    <col min="14599" max="14599" width="6.5703125" customWidth="1"/>
    <col min="14600" max="14600" width="32.5703125" customWidth="1"/>
    <col min="14601" max="14603" width="10.7109375" customWidth="1"/>
    <col min="14604" max="14604" width="15.140625" customWidth="1"/>
    <col min="14851" max="14851" width="20" customWidth="1"/>
    <col min="14852" max="14854" width="10.7109375" customWidth="1"/>
    <col min="14855" max="14855" width="6.5703125" customWidth="1"/>
    <col min="14856" max="14856" width="32.5703125" customWidth="1"/>
    <col min="14857" max="14859" width="10.7109375" customWidth="1"/>
    <col min="14860" max="14860" width="15.140625" customWidth="1"/>
    <col min="15107" max="15107" width="20" customWidth="1"/>
    <col min="15108" max="15110" width="10.7109375" customWidth="1"/>
    <col min="15111" max="15111" width="6.5703125" customWidth="1"/>
    <col min="15112" max="15112" width="32.5703125" customWidth="1"/>
    <col min="15113" max="15115" width="10.7109375" customWidth="1"/>
    <col min="15116" max="15116" width="15.140625" customWidth="1"/>
    <col min="15363" max="15363" width="20" customWidth="1"/>
    <col min="15364" max="15366" width="10.7109375" customWidth="1"/>
    <col min="15367" max="15367" width="6.5703125" customWidth="1"/>
    <col min="15368" max="15368" width="32.5703125" customWidth="1"/>
    <col min="15369" max="15371" width="10.7109375" customWidth="1"/>
    <col min="15372" max="15372" width="15.140625" customWidth="1"/>
    <col min="15619" max="15619" width="20" customWidth="1"/>
    <col min="15620" max="15622" width="10.7109375" customWidth="1"/>
    <col min="15623" max="15623" width="6.5703125" customWidth="1"/>
    <col min="15624" max="15624" width="32.5703125" customWidth="1"/>
    <col min="15625" max="15627" width="10.7109375" customWidth="1"/>
    <col min="15628" max="15628" width="15.140625" customWidth="1"/>
    <col min="15875" max="15875" width="20" customWidth="1"/>
    <col min="15876" max="15878" width="10.7109375" customWidth="1"/>
    <col min="15879" max="15879" width="6.5703125" customWidth="1"/>
    <col min="15880" max="15880" width="32.5703125" customWidth="1"/>
    <col min="15881" max="15883" width="10.7109375" customWidth="1"/>
    <col min="15884" max="15884" width="15.140625" customWidth="1"/>
    <col min="16131" max="16131" width="20" customWidth="1"/>
    <col min="16132" max="16134" width="10.7109375" customWidth="1"/>
    <col min="16135" max="16135" width="6.5703125" customWidth="1"/>
    <col min="16136" max="16136" width="32.5703125" customWidth="1"/>
    <col min="16137" max="16139" width="10.7109375" customWidth="1"/>
    <col min="16140" max="16140" width="15.140625" customWidth="1"/>
  </cols>
  <sheetData>
    <row r="1" spans="1:12" ht="12" customHeight="1">
      <c r="A1" t="s">
        <v>451</v>
      </c>
      <c r="H1" s="98"/>
      <c r="J1" s="195"/>
      <c r="K1" s="195" t="s">
        <v>444</v>
      </c>
      <c r="L1" s="195"/>
    </row>
    <row r="2" spans="1:12" ht="12" customHeight="1">
      <c r="A2" s="690" t="s">
        <v>313</v>
      </c>
      <c r="B2" s="690"/>
      <c r="C2" s="690"/>
      <c r="D2" s="690"/>
      <c r="E2" s="690"/>
      <c r="F2" s="690"/>
      <c r="G2" s="690"/>
      <c r="H2" s="690"/>
      <c r="I2" s="690"/>
      <c r="J2" s="690"/>
      <c r="K2" s="690"/>
      <c r="L2" s="198"/>
    </row>
    <row r="3" spans="1:12" ht="12" customHeight="1">
      <c r="A3" s="693"/>
      <c r="B3" s="693"/>
      <c r="C3" s="693"/>
      <c r="D3" s="199"/>
      <c r="E3" s="199"/>
      <c r="F3" s="26"/>
      <c r="G3" s="694"/>
      <c r="H3" s="694"/>
      <c r="J3" s="196"/>
      <c r="K3" s="196" t="s">
        <v>312</v>
      </c>
      <c r="L3" s="196"/>
    </row>
    <row r="4" spans="1:12" ht="12" customHeight="1">
      <c r="A4" s="669" t="s">
        <v>64</v>
      </c>
      <c r="B4" s="669"/>
      <c r="C4" s="669"/>
      <c r="D4" s="669"/>
      <c r="E4" s="669"/>
      <c r="F4" s="669"/>
      <c r="G4" s="669" t="s">
        <v>65</v>
      </c>
      <c r="H4" s="669"/>
      <c r="I4" s="669"/>
      <c r="J4" s="669"/>
      <c r="K4" s="669"/>
      <c r="L4" s="96"/>
    </row>
    <row r="5" spans="1:12">
      <c r="A5" s="659" t="s">
        <v>96</v>
      </c>
      <c r="B5" s="660"/>
      <c r="C5" s="661"/>
      <c r="D5" s="691" t="s">
        <v>311</v>
      </c>
      <c r="E5" s="692"/>
      <c r="F5" s="572"/>
      <c r="G5" s="659" t="s">
        <v>96</v>
      </c>
      <c r="H5" s="661"/>
      <c r="I5" s="653" t="s">
        <v>311</v>
      </c>
      <c r="J5" s="653"/>
      <c r="K5" s="653"/>
      <c r="L5" s="95"/>
    </row>
    <row r="6" spans="1:12">
      <c r="A6" s="662"/>
      <c r="B6" s="663"/>
      <c r="C6" s="587"/>
      <c r="D6" s="197">
        <v>2016</v>
      </c>
      <c r="E6" s="197">
        <v>2017</v>
      </c>
      <c r="F6" s="197">
        <v>2018</v>
      </c>
      <c r="G6" s="662"/>
      <c r="H6" s="587"/>
      <c r="I6" s="197">
        <v>2016</v>
      </c>
      <c r="J6" s="197">
        <v>2017</v>
      </c>
      <c r="K6" s="197">
        <v>2018</v>
      </c>
      <c r="L6" s="95"/>
    </row>
    <row r="7" spans="1:12" ht="12" customHeight="1">
      <c r="A7" s="695" t="s">
        <v>310</v>
      </c>
      <c r="B7" s="696"/>
      <c r="C7" s="697"/>
      <c r="D7" s="126"/>
      <c r="E7" s="126"/>
      <c r="F7" s="126"/>
      <c r="G7" s="695" t="s">
        <v>309</v>
      </c>
      <c r="H7" s="697"/>
      <c r="I7" s="126">
        <f>ROUND(1.01*406963,0)</f>
        <v>411033</v>
      </c>
      <c r="J7" s="126">
        <f>ROUND(I7*1.01,0)</f>
        <v>415143</v>
      </c>
      <c r="K7" s="126">
        <f>ROUND(J7*1.01,0)</f>
        <v>419294</v>
      </c>
      <c r="L7" s="48"/>
    </row>
    <row r="8" spans="1:12" ht="12" customHeight="1">
      <c r="A8" s="695" t="s">
        <v>308</v>
      </c>
      <c r="B8" s="696"/>
      <c r="C8" s="697"/>
      <c r="D8" s="126"/>
      <c r="E8" s="126"/>
      <c r="F8" s="126"/>
      <c r="G8" s="695" t="s">
        <v>307</v>
      </c>
      <c r="H8" s="697"/>
      <c r="I8" s="126">
        <f>ROUND(1.01*111234,0)</f>
        <v>112346</v>
      </c>
      <c r="J8" s="126">
        <f>ROUND(I8*1.01,0)</f>
        <v>113469</v>
      </c>
      <c r="K8" s="126">
        <f>ROUND(J8*1.01,0)</f>
        <v>114604</v>
      </c>
      <c r="L8" s="48"/>
    </row>
    <row r="9" spans="1:12" ht="12" customHeight="1">
      <c r="A9" s="695" t="s">
        <v>306</v>
      </c>
      <c r="B9" s="696"/>
      <c r="C9" s="697"/>
      <c r="D9" s="126">
        <v>97575</v>
      </c>
      <c r="E9" s="126">
        <f>ROUND(D9*1.015,0)</f>
        <v>99039</v>
      </c>
      <c r="F9" s="126">
        <f>ROUND(E9*1.015,0)</f>
        <v>100525</v>
      </c>
      <c r="G9" s="695" t="s">
        <v>305</v>
      </c>
      <c r="H9" s="697"/>
      <c r="I9" s="126">
        <v>169411</v>
      </c>
      <c r="J9" s="126">
        <f>ROUND(I9*1.02,0)</f>
        <v>172799</v>
      </c>
      <c r="K9" s="126">
        <f>ROUND(J9*1.02,0)</f>
        <v>176255</v>
      </c>
      <c r="L9" s="48"/>
    </row>
    <row r="10" spans="1:12" ht="12" customHeight="1">
      <c r="A10" s="695" t="s">
        <v>304</v>
      </c>
      <c r="B10" s="696"/>
      <c r="C10" s="697"/>
      <c r="D10" s="126"/>
      <c r="E10" s="126"/>
      <c r="F10" s="126"/>
      <c r="G10" s="695" t="s">
        <v>303</v>
      </c>
      <c r="H10" s="697"/>
      <c r="I10" s="126"/>
      <c r="J10" s="126"/>
      <c r="K10" s="126"/>
      <c r="L10" s="48"/>
    </row>
    <row r="11" spans="1:12" ht="12" customHeight="1">
      <c r="A11" s="698"/>
      <c r="B11" s="698"/>
      <c r="C11" s="698"/>
      <c r="D11" s="126"/>
      <c r="E11" s="126"/>
      <c r="F11" s="126"/>
      <c r="G11" s="695" t="s">
        <v>302</v>
      </c>
      <c r="H11" s="697"/>
      <c r="I11" s="126"/>
      <c r="J11" s="126"/>
      <c r="K11" s="126"/>
      <c r="L11" s="48"/>
    </row>
    <row r="12" spans="1:12" ht="12" customHeight="1">
      <c r="A12" s="699"/>
      <c r="B12" s="699"/>
      <c r="C12" s="699"/>
      <c r="D12" s="126"/>
      <c r="E12" s="126"/>
      <c r="F12" s="126"/>
      <c r="G12" s="705" t="s">
        <v>301</v>
      </c>
      <c r="H12" s="706"/>
      <c r="I12" s="126"/>
      <c r="J12" s="126"/>
      <c r="K12" s="126"/>
      <c r="L12" s="48"/>
    </row>
    <row r="13" spans="1:12" ht="12" customHeight="1">
      <c r="A13" s="707"/>
      <c r="B13" s="707"/>
      <c r="C13" s="707"/>
      <c r="D13" s="126"/>
      <c r="E13" s="126"/>
      <c r="F13" s="126"/>
      <c r="G13" s="695" t="s">
        <v>300</v>
      </c>
      <c r="H13" s="697"/>
      <c r="I13" s="126"/>
      <c r="J13" s="126"/>
      <c r="K13" s="126"/>
      <c r="L13" s="48"/>
    </row>
    <row r="14" spans="1:12" s="1" customFormat="1" ht="23.25" customHeight="1">
      <c r="A14" s="701" t="s">
        <v>299</v>
      </c>
      <c r="B14" s="703"/>
      <c r="C14" s="702"/>
      <c r="D14" s="127">
        <f>SUM(D7:D10)</f>
        <v>97575</v>
      </c>
      <c r="E14" s="127">
        <f>SUM(E7:E10)</f>
        <v>99039</v>
      </c>
      <c r="F14" s="127">
        <f>SUM(F7:F10)</f>
        <v>100525</v>
      </c>
      <c r="G14" s="701" t="s">
        <v>298</v>
      </c>
      <c r="H14" s="702"/>
      <c r="I14" s="127">
        <f>SUM(I7:I11)</f>
        <v>692790</v>
      </c>
      <c r="J14" s="127">
        <f>SUM(J7:J11)</f>
        <v>701411</v>
      </c>
      <c r="K14" s="127">
        <f>SUM(K7:K11)</f>
        <v>710153</v>
      </c>
      <c r="L14" s="55"/>
    </row>
    <row r="15" spans="1:12" ht="12" customHeight="1">
      <c r="A15" s="695"/>
      <c r="B15" s="696"/>
      <c r="C15" s="697"/>
      <c r="D15" s="126"/>
      <c r="E15" s="126"/>
      <c r="F15" s="126"/>
      <c r="G15" s="695"/>
      <c r="H15" s="697"/>
      <c r="I15" s="126"/>
      <c r="J15" s="126"/>
      <c r="K15" s="126"/>
      <c r="L15" s="48"/>
    </row>
    <row r="16" spans="1:12" ht="12" customHeight="1">
      <c r="A16" s="695" t="s">
        <v>284</v>
      </c>
      <c r="B16" s="696"/>
      <c r="C16" s="697"/>
      <c r="D16" s="126"/>
      <c r="E16" s="126"/>
      <c r="F16" s="126"/>
      <c r="G16" s="695" t="s">
        <v>297</v>
      </c>
      <c r="H16" s="697"/>
      <c r="I16" s="126"/>
      <c r="J16" s="126"/>
      <c r="K16" s="126"/>
    </row>
    <row r="17" spans="1:12" ht="12" customHeight="1">
      <c r="A17" s="700" t="s">
        <v>282</v>
      </c>
      <c r="B17" s="700"/>
      <c r="C17" s="700"/>
      <c r="D17" s="126"/>
      <c r="E17" s="126"/>
      <c r="F17" s="126"/>
      <c r="G17" s="665" t="s">
        <v>281</v>
      </c>
      <c r="H17" s="667"/>
      <c r="I17" s="126"/>
      <c r="J17" s="126"/>
      <c r="K17" s="126"/>
    </row>
    <row r="18" spans="1:12" ht="12" customHeight="1">
      <c r="A18" s="700" t="s">
        <v>280</v>
      </c>
      <c r="B18" s="700"/>
      <c r="C18" s="700"/>
      <c r="D18" s="126"/>
      <c r="E18" s="126"/>
      <c r="F18" s="126"/>
      <c r="G18" s="716" t="s">
        <v>296</v>
      </c>
      <c r="H18" s="717"/>
      <c r="I18" s="126"/>
      <c r="J18" s="126"/>
      <c r="K18" s="126"/>
    </row>
    <row r="19" spans="1:12" ht="12" customHeight="1">
      <c r="A19" s="698" t="s">
        <v>278</v>
      </c>
      <c r="B19" s="698"/>
      <c r="C19" s="698"/>
      <c r="D19" s="126"/>
      <c r="E19" s="126"/>
      <c r="F19" s="126"/>
      <c r="G19" s="665" t="s">
        <v>277</v>
      </c>
      <c r="H19" s="667"/>
      <c r="I19" s="126"/>
      <c r="J19" s="126"/>
      <c r="K19" s="126"/>
    </row>
    <row r="20" spans="1:12" ht="12" customHeight="1">
      <c r="A20" s="698" t="s">
        <v>276</v>
      </c>
      <c r="B20" s="698"/>
      <c r="C20" s="698"/>
      <c r="D20" s="126"/>
      <c r="E20" s="126"/>
      <c r="F20" s="126"/>
      <c r="G20" s="665" t="s">
        <v>275</v>
      </c>
      <c r="H20" s="667"/>
      <c r="I20" s="126"/>
      <c r="J20" s="126"/>
      <c r="K20" s="126"/>
    </row>
    <row r="21" spans="1:12" ht="12" customHeight="1">
      <c r="A21" s="700" t="s">
        <v>274</v>
      </c>
      <c r="B21" s="700"/>
      <c r="C21" s="700"/>
      <c r="D21" s="126">
        <f>+I25-D14</f>
        <v>595215</v>
      </c>
      <c r="E21" s="126">
        <f>+J25-E14</f>
        <v>602372</v>
      </c>
      <c r="F21" s="126">
        <f>+K25-F14</f>
        <v>609628</v>
      </c>
      <c r="G21" s="665" t="s">
        <v>273</v>
      </c>
      <c r="H21" s="667"/>
      <c r="I21" s="126"/>
      <c r="J21" s="126"/>
      <c r="K21" s="126"/>
    </row>
    <row r="22" spans="1:12" ht="12" customHeight="1">
      <c r="A22" s="704"/>
      <c r="B22" s="704"/>
      <c r="C22" s="704"/>
      <c r="D22" s="126"/>
      <c r="E22" s="126"/>
      <c r="F22" s="126"/>
      <c r="G22" s="665" t="s">
        <v>272</v>
      </c>
      <c r="H22" s="667"/>
      <c r="I22" s="126"/>
      <c r="J22" s="126"/>
      <c r="K22" s="126"/>
    </row>
    <row r="23" spans="1:12" ht="12" customHeight="1">
      <c r="A23" s="699" t="s">
        <v>295</v>
      </c>
      <c r="B23" s="699"/>
      <c r="C23" s="699"/>
      <c r="D23" s="127">
        <f>SUM(D16:D21)</f>
        <v>595215</v>
      </c>
      <c r="E23" s="127">
        <f>SUM(E16:E21)</f>
        <v>602372</v>
      </c>
      <c r="F23" s="127">
        <f>SUM(F16:F21)</f>
        <v>609628</v>
      </c>
      <c r="G23" s="701" t="s">
        <v>294</v>
      </c>
      <c r="H23" s="702"/>
      <c r="I23" s="127">
        <f>SUM(I16:I22)</f>
        <v>0</v>
      </c>
      <c r="J23" s="127">
        <f>SUM(J16:J22)</f>
        <v>0</v>
      </c>
      <c r="K23" s="127">
        <f>SUM(K16:K22)</f>
        <v>0</v>
      </c>
      <c r="L23" s="48"/>
    </row>
    <row r="24" spans="1:12" ht="12" customHeight="1">
      <c r="A24" s="707"/>
      <c r="B24" s="707"/>
      <c r="C24" s="707"/>
      <c r="D24" s="127"/>
      <c r="E24" s="127"/>
      <c r="F24" s="127"/>
      <c r="G24" s="712"/>
      <c r="H24" s="713"/>
      <c r="I24" s="127"/>
      <c r="J24" s="127"/>
      <c r="K24" s="127"/>
      <c r="L24" s="48"/>
    </row>
    <row r="25" spans="1:12" ht="12" customHeight="1">
      <c r="A25" s="699" t="s">
        <v>293</v>
      </c>
      <c r="B25" s="699"/>
      <c r="C25" s="699"/>
      <c r="D25" s="127">
        <f>+D14+D23</f>
        <v>692790</v>
      </c>
      <c r="E25" s="127">
        <f>+E14+E23</f>
        <v>701411</v>
      </c>
      <c r="F25" s="127">
        <f>+F14+F23</f>
        <v>710153</v>
      </c>
      <c r="G25" s="701" t="s">
        <v>292</v>
      </c>
      <c r="H25" s="702"/>
      <c r="I25" s="127">
        <f>+I14+I23</f>
        <v>692790</v>
      </c>
      <c r="J25" s="127">
        <f>+J14+J23</f>
        <v>701411</v>
      </c>
      <c r="K25" s="127">
        <f>+K14+K23</f>
        <v>710153</v>
      </c>
      <c r="L25" s="48"/>
    </row>
    <row r="26" spans="1:12" ht="12" customHeight="1">
      <c r="A26" s="698"/>
      <c r="B26" s="698"/>
      <c r="C26" s="698"/>
      <c r="D26" s="126"/>
      <c r="E26" s="126"/>
      <c r="F26" s="126"/>
      <c r="G26" s="695"/>
      <c r="H26" s="697"/>
      <c r="I26" s="126"/>
      <c r="J26" s="126"/>
      <c r="K26" s="126"/>
      <c r="L26" s="48"/>
    </row>
    <row r="27" spans="1:12" ht="12.75" customHeight="1">
      <c r="A27" s="695" t="s">
        <v>291</v>
      </c>
      <c r="B27" s="696"/>
      <c r="C27" s="697"/>
      <c r="D27" s="126"/>
      <c r="E27" s="126"/>
      <c r="F27" s="126"/>
      <c r="G27" s="695" t="s">
        <v>290</v>
      </c>
      <c r="H27" s="697"/>
      <c r="I27" s="126">
        <v>3000</v>
      </c>
      <c r="J27" s="126">
        <v>3500</v>
      </c>
      <c r="K27" s="126">
        <v>2000</v>
      </c>
      <c r="L27" s="48"/>
    </row>
    <row r="28" spans="1:12" ht="12" customHeight="1">
      <c r="A28" s="695" t="s">
        <v>289</v>
      </c>
      <c r="B28" s="696"/>
      <c r="C28" s="697"/>
      <c r="D28" s="126"/>
      <c r="E28" s="126"/>
      <c r="F28" s="126"/>
      <c r="G28" s="695" t="s">
        <v>228</v>
      </c>
      <c r="H28" s="697"/>
      <c r="I28" s="126">
        <v>500</v>
      </c>
      <c r="J28" s="126"/>
      <c r="K28" s="126">
        <v>1000</v>
      </c>
      <c r="L28" s="48"/>
    </row>
    <row r="29" spans="1:12" ht="12" customHeight="1">
      <c r="A29" s="698" t="s">
        <v>288</v>
      </c>
      <c r="B29" s="698"/>
      <c r="C29" s="698"/>
      <c r="D29" s="126"/>
      <c r="E29" s="126"/>
      <c r="F29" s="126"/>
      <c r="G29" s="695" t="s">
        <v>287</v>
      </c>
      <c r="H29" s="697"/>
      <c r="I29" s="126"/>
      <c r="J29" s="126"/>
      <c r="K29" s="126"/>
      <c r="L29" s="48"/>
    </row>
    <row r="30" spans="1:12" ht="24" customHeight="1">
      <c r="A30" s="701" t="s">
        <v>286</v>
      </c>
      <c r="B30" s="703"/>
      <c r="C30" s="702"/>
      <c r="D30" s="126">
        <f>SUM(D27:D29)</f>
        <v>0</v>
      </c>
      <c r="E30" s="126">
        <f>SUM(E27:E29)</f>
        <v>0</v>
      </c>
      <c r="F30" s="126">
        <f>SUM(F27:F29)</f>
        <v>0</v>
      </c>
      <c r="G30" s="701" t="s">
        <v>285</v>
      </c>
      <c r="H30" s="702"/>
      <c r="I30" s="127">
        <f>SUM(I27:I29)</f>
        <v>3500</v>
      </c>
      <c r="J30" s="127">
        <f>SUM(J27:J29)</f>
        <v>3500</v>
      </c>
      <c r="K30" s="127">
        <f>SUM(K27:K29)</f>
        <v>3000</v>
      </c>
      <c r="L30" s="48"/>
    </row>
    <row r="31" spans="1:12" ht="12" customHeight="1">
      <c r="A31" s="698"/>
      <c r="B31" s="698"/>
      <c r="C31" s="698"/>
      <c r="D31" s="126"/>
      <c r="E31" s="126"/>
      <c r="F31" s="126"/>
      <c r="G31" s="695"/>
      <c r="H31" s="697"/>
      <c r="I31" s="126"/>
      <c r="J31" s="126"/>
      <c r="K31" s="126"/>
      <c r="L31" s="48"/>
    </row>
    <row r="32" spans="1:12" ht="12" customHeight="1">
      <c r="A32" s="695" t="s">
        <v>284</v>
      </c>
      <c r="B32" s="696"/>
      <c r="C32" s="697"/>
      <c r="D32" s="126"/>
      <c r="E32" s="126"/>
      <c r="F32" s="126"/>
      <c r="G32" s="695" t="s">
        <v>283</v>
      </c>
      <c r="H32" s="697"/>
      <c r="I32" s="126"/>
      <c r="J32" s="126"/>
      <c r="K32" s="126"/>
    </row>
    <row r="33" spans="1:12" ht="12" customHeight="1">
      <c r="A33" s="700" t="s">
        <v>282</v>
      </c>
      <c r="B33" s="700"/>
      <c r="C33" s="700"/>
      <c r="D33" s="126"/>
      <c r="E33" s="126"/>
      <c r="F33" s="126"/>
      <c r="G33" s="665" t="s">
        <v>281</v>
      </c>
      <c r="H33" s="667"/>
      <c r="I33" s="126"/>
      <c r="J33" s="126"/>
      <c r="K33" s="126"/>
    </row>
    <row r="34" spans="1:12" ht="12" customHeight="1">
      <c r="A34" s="700" t="s">
        <v>280</v>
      </c>
      <c r="B34" s="700"/>
      <c r="C34" s="700"/>
      <c r="D34" s="126"/>
      <c r="E34" s="126"/>
      <c r="F34" s="126"/>
      <c r="G34" s="695" t="s">
        <v>279</v>
      </c>
      <c r="H34" s="697"/>
      <c r="I34" s="126"/>
      <c r="J34" s="126"/>
      <c r="K34" s="126"/>
    </row>
    <row r="35" spans="1:12" ht="12" customHeight="1">
      <c r="A35" s="698" t="s">
        <v>278</v>
      </c>
      <c r="B35" s="698"/>
      <c r="C35" s="698"/>
      <c r="D35" s="126"/>
      <c r="E35" s="126"/>
      <c r="F35" s="126"/>
      <c r="G35" s="695" t="s">
        <v>277</v>
      </c>
      <c r="H35" s="697"/>
      <c r="I35" s="126"/>
      <c r="J35" s="126"/>
      <c r="K35" s="126"/>
    </row>
    <row r="36" spans="1:12" ht="12" customHeight="1">
      <c r="A36" s="698" t="s">
        <v>276</v>
      </c>
      <c r="B36" s="698"/>
      <c r="C36" s="698"/>
      <c r="D36" s="126"/>
      <c r="E36" s="126"/>
      <c r="F36" s="126"/>
      <c r="G36" s="665" t="s">
        <v>275</v>
      </c>
      <c r="H36" s="667"/>
      <c r="I36" s="126"/>
      <c r="J36" s="126"/>
      <c r="K36" s="126"/>
    </row>
    <row r="37" spans="1:12" ht="12" customHeight="1">
      <c r="A37" s="700" t="s">
        <v>274</v>
      </c>
      <c r="B37" s="700"/>
      <c r="C37" s="700"/>
      <c r="D37" s="126">
        <f>+I30</f>
        <v>3500</v>
      </c>
      <c r="E37" s="126">
        <f>+J30</f>
        <v>3500</v>
      </c>
      <c r="F37" s="126">
        <f>+K30</f>
        <v>3000</v>
      </c>
      <c r="G37" s="665" t="s">
        <v>273</v>
      </c>
      <c r="H37" s="667"/>
      <c r="I37" s="126"/>
      <c r="J37" s="126"/>
      <c r="K37" s="126"/>
    </row>
    <row r="38" spans="1:12" ht="12" customHeight="1">
      <c r="A38" s="704"/>
      <c r="B38" s="704"/>
      <c r="C38" s="704"/>
      <c r="D38" s="126"/>
      <c r="E38" s="126"/>
      <c r="F38" s="126"/>
      <c r="G38" s="665" t="s">
        <v>272</v>
      </c>
      <c r="H38" s="667"/>
      <c r="I38" s="126"/>
      <c r="J38" s="126"/>
      <c r="K38" s="126"/>
    </row>
    <row r="39" spans="1:12" ht="12" customHeight="1">
      <c r="A39" s="701" t="s">
        <v>271</v>
      </c>
      <c r="B39" s="703"/>
      <c r="C39" s="702"/>
      <c r="D39" s="127">
        <f>SUM(D32:D37)</f>
        <v>3500</v>
      </c>
      <c r="E39" s="127">
        <f>SUM(E32:E37)</f>
        <v>3500</v>
      </c>
      <c r="F39" s="127">
        <f>SUM(F32:F37)</f>
        <v>3000</v>
      </c>
      <c r="G39" s="701" t="s">
        <v>270</v>
      </c>
      <c r="H39" s="702"/>
      <c r="I39" s="127">
        <f>SUM(I32:I38)</f>
        <v>0</v>
      </c>
      <c r="J39" s="127">
        <f>SUM(J32:J38)</f>
        <v>0</v>
      </c>
      <c r="K39" s="127">
        <f>SUM(K32:K38)</f>
        <v>0</v>
      </c>
      <c r="L39" s="48"/>
    </row>
    <row r="40" spans="1:12" ht="12" customHeight="1">
      <c r="A40" s="698"/>
      <c r="B40" s="698"/>
      <c r="C40" s="698"/>
      <c r="D40" s="127"/>
      <c r="E40" s="127"/>
      <c r="F40" s="127"/>
      <c r="G40" s="695"/>
      <c r="H40" s="697"/>
      <c r="I40" s="127"/>
      <c r="J40" s="127"/>
      <c r="K40" s="127"/>
      <c r="L40" s="48"/>
    </row>
    <row r="41" spans="1:12" ht="12.75" customHeight="1">
      <c r="A41" s="699" t="s">
        <v>269</v>
      </c>
      <c r="B41" s="699"/>
      <c r="C41" s="699"/>
      <c r="D41" s="127">
        <f>+D30+D39</f>
        <v>3500</v>
      </c>
      <c r="E41" s="127">
        <f>+E30+E39</f>
        <v>3500</v>
      </c>
      <c r="F41" s="127">
        <f>+F30+F39</f>
        <v>3000</v>
      </c>
      <c r="G41" s="701" t="s">
        <v>268</v>
      </c>
      <c r="H41" s="702"/>
      <c r="I41" s="127">
        <f>+I30+I39</f>
        <v>3500</v>
      </c>
      <c r="J41" s="127">
        <f>+J30+J39</f>
        <v>3500</v>
      </c>
      <c r="K41" s="127">
        <f>+K30+K39</f>
        <v>3000</v>
      </c>
      <c r="L41" s="48"/>
    </row>
    <row r="42" spans="1:12" ht="12" customHeight="1">
      <c r="A42" s="698"/>
      <c r="B42" s="698"/>
      <c r="C42" s="698"/>
      <c r="D42" s="127"/>
      <c r="E42" s="127"/>
      <c r="F42" s="127"/>
      <c r="G42" s="709"/>
      <c r="H42" s="710"/>
      <c r="I42" s="127"/>
      <c r="J42" s="127"/>
      <c r="K42" s="127"/>
      <c r="L42" s="48"/>
    </row>
    <row r="43" spans="1:12" ht="12.75" customHeight="1">
      <c r="A43" s="708" t="s">
        <v>267</v>
      </c>
      <c r="B43" s="708"/>
      <c r="C43" s="708"/>
      <c r="D43" s="127">
        <f>+D25+D41</f>
        <v>696290</v>
      </c>
      <c r="E43" s="127">
        <f>+E25+E41</f>
        <v>704911</v>
      </c>
      <c r="F43" s="127">
        <f>+F25+F41</f>
        <v>713153</v>
      </c>
      <c r="G43" s="714" t="s">
        <v>266</v>
      </c>
      <c r="H43" s="715"/>
      <c r="I43" s="127">
        <f>+I25+I41</f>
        <v>696290</v>
      </c>
      <c r="J43" s="127">
        <f>+J25+J41</f>
        <v>704911</v>
      </c>
      <c r="K43" s="127">
        <f>+K25+K41</f>
        <v>713153</v>
      </c>
      <c r="L43" s="48"/>
    </row>
  </sheetData>
  <mergeCells count="83">
    <mergeCell ref="A5:C6"/>
    <mergeCell ref="D5:F5"/>
    <mergeCell ref="G5:H6"/>
    <mergeCell ref="I5:K5"/>
    <mergeCell ref="A2:K2"/>
    <mergeCell ref="A3:C3"/>
    <mergeCell ref="G3:H3"/>
    <mergeCell ref="A4:F4"/>
    <mergeCell ref="G4:K4"/>
    <mergeCell ref="A7:C7"/>
    <mergeCell ref="G7:H7"/>
    <mergeCell ref="A8:C8"/>
    <mergeCell ref="G8:H8"/>
    <mergeCell ref="A9:C9"/>
    <mergeCell ref="G9:H9"/>
    <mergeCell ref="A10:C10"/>
    <mergeCell ref="G10:H10"/>
    <mergeCell ref="A11:C11"/>
    <mergeCell ref="G11:H11"/>
    <mergeCell ref="A12:C12"/>
    <mergeCell ref="G12:H12"/>
    <mergeCell ref="A13:C13"/>
    <mergeCell ref="G13:H13"/>
    <mergeCell ref="A14:C14"/>
    <mergeCell ref="G14:H14"/>
    <mergeCell ref="A15:C15"/>
    <mergeCell ref="G15:H15"/>
    <mergeCell ref="A16:C16"/>
    <mergeCell ref="G16:H16"/>
    <mergeCell ref="A17:C17"/>
    <mergeCell ref="G17:H17"/>
    <mergeCell ref="A18:C18"/>
    <mergeCell ref="G18:H18"/>
    <mergeCell ref="A19:C19"/>
    <mergeCell ref="G19:H19"/>
    <mergeCell ref="A20:C20"/>
    <mergeCell ref="G20:H20"/>
    <mergeCell ref="A21:C21"/>
    <mergeCell ref="G21:H21"/>
    <mergeCell ref="A22:C22"/>
    <mergeCell ref="G22:H22"/>
    <mergeCell ref="A23:C23"/>
    <mergeCell ref="G23:H23"/>
    <mergeCell ref="A24:C24"/>
    <mergeCell ref="G24:H24"/>
    <mergeCell ref="A25:C25"/>
    <mergeCell ref="G25:H25"/>
    <mergeCell ref="A26:C26"/>
    <mergeCell ref="G26:H26"/>
    <mergeCell ref="A27:C27"/>
    <mergeCell ref="G27:H27"/>
    <mergeCell ref="A28:C28"/>
    <mergeCell ref="G28:H28"/>
    <mergeCell ref="A29:C29"/>
    <mergeCell ref="G29:H29"/>
    <mergeCell ref="A30:C30"/>
    <mergeCell ref="G30:H30"/>
    <mergeCell ref="A31:C31"/>
    <mergeCell ref="G31:H31"/>
    <mergeCell ref="A32:C32"/>
    <mergeCell ref="G32:H32"/>
    <mergeCell ref="A33:C33"/>
    <mergeCell ref="G33:H33"/>
    <mergeCell ref="A34:C34"/>
    <mergeCell ref="G34:H34"/>
    <mergeCell ref="A35:C35"/>
    <mergeCell ref="G35:H35"/>
    <mergeCell ref="A36:C36"/>
    <mergeCell ref="G36:H36"/>
    <mergeCell ref="A37:C37"/>
    <mergeCell ref="G37:H37"/>
    <mergeCell ref="A38:C38"/>
    <mergeCell ref="G38:H38"/>
    <mergeCell ref="A39:C39"/>
    <mergeCell ref="G39:H39"/>
    <mergeCell ref="A43:C43"/>
    <mergeCell ref="G43:H43"/>
    <mergeCell ref="A40:C40"/>
    <mergeCell ref="G40:H40"/>
    <mergeCell ref="A41:C41"/>
    <mergeCell ref="G41:H41"/>
    <mergeCell ref="A42:C42"/>
    <mergeCell ref="G42:H42"/>
  </mergeCells>
  <pageMargins left="0.7" right="0.7" top="0.75" bottom="0.75" header="0.3" footer="0.3"/>
  <pageSetup paperSize="9" scale="92" orientation="landscape" r:id="rId1"/>
  <headerFooter alignWithMargins="0">
    <oddHeader>&amp;C&amp;12 2015. évi költségvetés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3"/>
  <sheetViews>
    <sheetView view="pageLayout" workbookViewId="0">
      <selection activeCell="J18" sqref="J18"/>
    </sheetView>
  </sheetViews>
  <sheetFormatPr defaultRowHeight="12.75"/>
  <cols>
    <col min="3" max="3" width="20" customWidth="1"/>
    <col min="4" max="6" width="10.7109375" customWidth="1"/>
    <col min="7" max="7" width="6.5703125" customWidth="1"/>
    <col min="8" max="8" width="32.5703125" customWidth="1"/>
    <col min="9" max="11" width="10.7109375" customWidth="1"/>
    <col min="12" max="12" width="15.140625" customWidth="1"/>
    <col min="259" max="259" width="20" customWidth="1"/>
    <col min="260" max="262" width="10.7109375" customWidth="1"/>
    <col min="263" max="263" width="6.5703125" customWidth="1"/>
    <col min="264" max="264" width="32.5703125" customWidth="1"/>
    <col min="265" max="267" width="10.7109375" customWidth="1"/>
    <col min="268" max="268" width="15.140625" customWidth="1"/>
    <col min="515" max="515" width="20" customWidth="1"/>
    <col min="516" max="518" width="10.7109375" customWidth="1"/>
    <col min="519" max="519" width="6.5703125" customWidth="1"/>
    <col min="520" max="520" width="32.5703125" customWidth="1"/>
    <col min="521" max="523" width="10.7109375" customWidth="1"/>
    <col min="524" max="524" width="15.140625" customWidth="1"/>
    <col min="771" max="771" width="20" customWidth="1"/>
    <col min="772" max="774" width="10.7109375" customWidth="1"/>
    <col min="775" max="775" width="6.5703125" customWidth="1"/>
    <col min="776" max="776" width="32.5703125" customWidth="1"/>
    <col min="777" max="779" width="10.7109375" customWidth="1"/>
    <col min="780" max="780" width="15.140625" customWidth="1"/>
    <col min="1027" max="1027" width="20" customWidth="1"/>
    <col min="1028" max="1030" width="10.7109375" customWidth="1"/>
    <col min="1031" max="1031" width="6.5703125" customWidth="1"/>
    <col min="1032" max="1032" width="32.5703125" customWidth="1"/>
    <col min="1033" max="1035" width="10.7109375" customWidth="1"/>
    <col min="1036" max="1036" width="15.140625" customWidth="1"/>
    <col min="1283" max="1283" width="20" customWidth="1"/>
    <col min="1284" max="1286" width="10.7109375" customWidth="1"/>
    <col min="1287" max="1287" width="6.5703125" customWidth="1"/>
    <col min="1288" max="1288" width="32.5703125" customWidth="1"/>
    <col min="1289" max="1291" width="10.7109375" customWidth="1"/>
    <col min="1292" max="1292" width="15.140625" customWidth="1"/>
    <col min="1539" max="1539" width="20" customWidth="1"/>
    <col min="1540" max="1542" width="10.7109375" customWidth="1"/>
    <col min="1543" max="1543" width="6.5703125" customWidth="1"/>
    <col min="1544" max="1544" width="32.5703125" customWidth="1"/>
    <col min="1545" max="1547" width="10.7109375" customWidth="1"/>
    <col min="1548" max="1548" width="15.140625" customWidth="1"/>
    <col min="1795" max="1795" width="20" customWidth="1"/>
    <col min="1796" max="1798" width="10.7109375" customWidth="1"/>
    <col min="1799" max="1799" width="6.5703125" customWidth="1"/>
    <col min="1800" max="1800" width="32.5703125" customWidth="1"/>
    <col min="1801" max="1803" width="10.7109375" customWidth="1"/>
    <col min="1804" max="1804" width="15.140625" customWidth="1"/>
    <col min="2051" max="2051" width="20" customWidth="1"/>
    <col min="2052" max="2054" width="10.7109375" customWidth="1"/>
    <col min="2055" max="2055" width="6.5703125" customWidth="1"/>
    <col min="2056" max="2056" width="32.5703125" customWidth="1"/>
    <col min="2057" max="2059" width="10.7109375" customWidth="1"/>
    <col min="2060" max="2060" width="15.140625" customWidth="1"/>
    <col min="2307" max="2307" width="20" customWidth="1"/>
    <col min="2308" max="2310" width="10.7109375" customWidth="1"/>
    <col min="2311" max="2311" width="6.5703125" customWidth="1"/>
    <col min="2312" max="2312" width="32.5703125" customWidth="1"/>
    <col min="2313" max="2315" width="10.7109375" customWidth="1"/>
    <col min="2316" max="2316" width="15.140625" customWidth="1"/>
    <col min="2563" max="2563" width="20" customWidth="1"/>
    <col min="2564" max="2566" width="10.7109375" customWidth="1"/>
    <col min="2567" max="2567" width="6.5703125" customWidth="1"/>
    <col min="2568" max="2568" width="32.5703125" customWidth="1"/>
    <col min="2569" max="2571" width="10.7109375" customWidth="1"/>
    <col min="2572" max="2572" width="15.140625" customWidth="1"/>
    <col min="2819" max="2819" width="20" customWidth="1"/>
    <col min="2820" max="2822" width="10.7109375" customWidth="1"/>
    <col min="2823" max="2823" width="6.5703125" customWidth="1"/>
    <col min="2824" max="2824" width="32.5703125" customWidth="1"/>
    <col min="2825" max="2827" width="10.7109375" customWidth="1"/>
    <col min="2828" max="2828" width="15.140625" customWidth="1"/>
    <col min="3075" max="3075" width="20" customWidth="1"/>
    <col min="3076" max="3078" width="10.7109375" customWidth="1"/>
    <col min="3079" max="3079" width="6.5703125" customWidth="1"/>
    <col min="3080" max="3080" width="32.5703125" customWidth="1"/>
    <col min="3081" max="3083" width="10.7109375" customWidth="1"/>
    <col min="3084" max="3084" width="15.140625" customWidth="1"/>
    <col min="3331" max="3331" width="20" customWidth="1"/>
    <col min="3332" max="3334" width="10.7109375" customWidth="1"/>
    <col min="3335" max="3335" width="6.5703125" customWidth="1"/>
    <col min="3336" max="3336" width="32.5703125" customWidth="1"/>
    <col min="3337" max="3339" width="10.7109375" customWidth="1"/>
    <col min="3340" max="3340" width="15.140625" customWidth="1"/>
    <col min="3587" max="3587" width="20" customWidth="1"/>
    <col min="3588" max="3590" width="10.7109375" customWidth="1"/>
    <col min="3591" max="3591" width="6.5703125" customWidth="1"/>
    <col min="3592" max="3592" width="32.5703125" customWidth="1"/>
    <col min="3593" max="3595" width="10.7109375" customWidth="1"/>
    <col min="3596" max="3596" width="15.140625" customWidth="1"/>
    <col min="3843" max="3843" width="20" customWidth="1"/>
    <col min="3844" max="3846" width="10.7109375" customWidth="1"/>
    <col min="3847" max="3847" width="6.5703125" customWidth="1"/>
    <col min="3848" max="3848" width="32.5703125" customWidth="1"/>
    <col min="3849" max="3851" width="10.7109375" customWidth="1"/>
    <col min="3852" max="3852" width="15.140625" customWidth="1"/>
    <col min="4099" max="4099" width="20" customWidth="1"/>
    <col min="4100" max="4102" width="10.7109375" customWidth="1"/>
    <col min="4103" max="4103" width="6.5703125" customWidth="1"/>
    <col min="4104" max="4104" width="32.5703125" customWidth="1"/>
    <col min="4105" max="4107" width="10.7109375" customWidth="1"/>
    <col min="4108" max="4108" width="15.140625" customWidth="1"/>
    <col min="4355" max="4355" width="20" customWidth="1"/>
    <col min="4356" max="4358" width="10.7109375" customWidth="1"/>
    <col min="4359" max="4359" width="6.5703125" customWidth="1"/>
    <col min="4360" max="4360" width="32.5703125" customWidth="1"/>
    <col min="4361" max="4363" width="10.7109375" customWidth="1"/>
    <col min="4364" max="4364" width="15.140625" customWidth="1"/>
    <col min="4611" max="4611" width="20" customWidth="1"/>
    <col min="4612" max="4614" width="10.7109375" customWidth="1"/>
    <col min="4615" max="4615" width="6.5703125" customWidth="1"/>
    <col min="4616" max="4616" width="32.5703125" customWidth="1"/>
    <col min="4617" max="4619" width="10.7109375" customWidth="1"/>
    <col min="4620" max="4620" width="15.140625" customWidth="1"/>
    <col min="4867" max="4867" width="20" customWidth="1"/>
    <col min="4868" max="4870" width="10.7109375" customWidth="1"/>
    <col min="4871" max="4871" width="6.5703125" customWidth="1"/>
    <col min="4872" max="4872" width="32.5703125" customWidth="1"/>
    <col min="4873" max="4875" width="10.7109375" customWidth="1"/>
    <col min="4876" max="4876" width="15.140625" customWidth="1"/>
    <col min="5123" max="5123" width="20" customWidth="1"/>
    <col min="5124" max="5126" width="10.7109375" customWidth="1"/>
    <col min="5127" max="5127" width="6.5703125" customWidth="1"/>
    <col min="5128" max="5128" width="32.5703125" customWidth="1"/>
    <col min="5129" max="5131" width="10.7109375" customWidth="1"/>
    <col min="5132" max="5132" width="15.140625" customWidth="1"/>
    <col min="5379" max="5379" width="20" customWidth="1"/>
    <col min="5380" max="5382" width="10.7109375" customWidth="1"/>
    <col min="5383" max="5383" width="6.5703125" customWidth="1"/>
    <col min="5384" max="5384" width="32.5703125" customWidth="1"/>
    <col min="5385" max="5387" width="10.7109375" customWidth="1"/>
    <col min="5388" max="5388" width="15.140625" customWidth="1"/>
    <col min="5635" max="5635" width="20" customWidth="1"/>
    <col min="5636" max="5638" width="10.7109375" customWidth="1"/>
    <col min="5639" max="5639" width="6.5703125" customWidth="1"/>
    <col min="5640" max="5640" width="32.5703125" customWidth="1"/>
    <col min="5641" max="5643" width="10.7109375" customWidth="1"/>
    <col min="5644" max="5644" width="15.140625" customWidth="1"/>
    <col min="5891" max="5891" width="20" customWidth="1"/>
    <col min="5892" max="5894" width="10.7109375" customWidth="1"/>
    <col min="5895" max="5895" width="6.5703125" customWidth="1"/>
    <col min="5896" max="5896" width="32.5703125" customWidth="1"/>
    <col min="5897" max="5899" width="10.7109375" customWidth="1"/>
    <col min="5900" max="5900" width="15.140625" customWidth="1"/>
    <col min="6147" max="6147" width="20" customWidth="1"/>
    <col min="6148" max="6150" width="10.7109375" customWidth="1"/>
    <col min="6151" max="6151" width="6.5703125" customWidth="1"/>
    <col min="6152" max="6152" width="32.5703125" customWidth="1"/>
    <col min="6153" max="6155" width="10.7109375" customWidth="1"/>
    <col min="6156" max="6156" width="15.140625" customWidth="1"/>
    <col min="6403" max="6403" width="20" customWidth="1"/>
    <col min="6404" max="6406" width="10.7109375" customWidth="1"/>
    <col min="6407" max="6407" width="6.5703125" customWidth="1"/>
    <col min="6408" max="6408" width="32.5703125" customWidth="1"/>
    <col min="6409" max="6411" width="10.7109375" customWidth="1"/>
    <col min="6412" max="6412" width="15.140625" customWidth="1"/>
    <col min="6659" max="6659" width="20" customWidth="1"/>
    <col min="6660" max="6662" width="10.7109375" customWidth="1"/>
    <col min="6663" max="6663" width="6.5703125" customWidth="1"/>
    <col min="6664" max="6664" width="32.5703125" customWidth="1"/>
    <col min="6665" max="6667" width="10.7109375" customWidth="1"/>
    <col min="6668" max="6668" width="15.140625" customWidth="1"/>
    <col min="6915" max="6915" width="20" customWidth="1"/>
    <col min="6916" max="6918" width="10.7109375" customWidth="1"/>
    <col min="6919" max="6919" width="6.5703125" customWidth="1"/>
    <col min="6920" max="6920" width="32.5703125" customWidth="1"/>
    <col min="6921" max="6923" width="10.7109375" customWidth="1"/>
    <col min="6924" max="6924" width="15.140625" customWidth="1"/>
    <col min="7171" max="7171" width="20" customWidth="1"/>
    <col min="7172" max="7174" width="10.7109375" customWidth="1"/>
    <col min="7175" max="7175" width="6.5703125" customWidth="1"/>
    <col min="7176" max="7176" width="32.5703125" customWidth="1"/>
    <col min="7177" max="7179" width="10.7109375" customWidth="1"/>
    <col min="7180" max="7180" width="15.140625" customWidth="1"/>
    <col min="7427" max="7427" width="20" customWidth="1"/>
    <col min="7428" max="7430" width="10.7109375" customWidth="1"/>
    <col min="7431" max="7431" width="6.5703125" customWidth="1"/>
    <col min="7432" max="7432" width="32.5703125" customWidth="1"/>
    <col min="7433" max="7435" width="10.7109375" customWidth="1"/>
    <col min="7436" max="7436" width="15.140625" customWidth="1"/>
    <col min="7683" max="7683" width="20" customWidth="1"/>
    <col min="7684" max="7686" width="10.7109375" customWidth="1"/>
    <col min="7687" max="7687" width="6.5703125" customWidth="1"/>
    <col min="7688" max="7688" width="32.5703125" customWidth="1"/>
    <col min="7689" max="7691" width="10.7109375" customWidth="1"/>
    <col min="7692" max="7692" width="15.140625" customWidth="1"/>
    <col min="7939" max="7939" width="20" customWidth="1"/>
    <col min="7940" max="7942" width="10.7109375" customWidth="1"/>
    <col min="7943" max="7943" width="6.5703125" customWidth="1"/>
    <col min="7944" max="7944" width="32.5703125" customWidth="1"/>
    <col min="7945" max="7947" width="10.7109375" customWidth="1"/>
    <col min="7948" max="7948" width="15.140625" customWidth="1"/>
    <col min="8195" max="8195" width="20" customWidth="1"/>
    <col min="8196" max="8198" width="10.7109375" customWidth="1"/>
    <col min="8199" max="8199" width="6.5703125" customWidth="1"/>
    <col min="8200" max="8200" width="32.5703125" customWidth="1"/>
    <col min="8201" max="8203" width="10.7109375" customWidth="1"/>
    <col min="8204" max="8204" width="15.140625" customWidth="1"/>
    <col min="8451" max="8451" width="20" customWidth="1"/>
    <col min="8452" max="8454" width="10.7109375" customWidth="1"/>
    <col min="8455" max="8455" width="6.5703125" customWidth="1"/>
    <col min="8456" max="8456" width="32.5703125" customWidth="1"/>
    <col min="8457" max="8459" width="10.7109375" customWidth="1"/>
    <col min="8460" max="8460" width="15.140625" customWidth="1"/>
    <col min="8707" max="8707" width="20" customWidth="1"/>
    <col min="8708" max="8710" width="10.7109375" customWidth="1"/>
    <col min="8711" max="8711" width="6.5703125" customWidth="1"/>
    <col min="8712" max="8712" width="32.5703125" customWidth="1"/>
    <col min="8713" max="8715" width="10.7109375" customWidth="1"/>
    <col min="8716" max="8716" width="15.140625" customWidth="1"/>
    <col min="8963" max="8963" width="20" customWidth="1"/>
    <col min="8964" max="8966" width="10.7109375" customWidth="1"/>
    <col min="8967" max="8967" width="6.5703125" customWidth="1"/>
    <col min="8968" max="8968" width="32.5703125" customWidth="1"/>
    <col min="8969" max="8971" width="10.7109375" customWidth="1"/>
    <col min="8972" max="8972" width="15.140625" customWidth="1"/>
    <col min="9219" max="9219" width="20" customWidth="1"/>
    <col min="9220" max="9222" width="10.7109375" customWidth="1"/>
    <col min="9223" max="9223" width="6.5703125" customWidth="1"/>
    <col min="9224" max="9224" width="32.5703125" customWidth="1"/>
    <col min="9225" max="9227" width="10.7109375" customWidth="1"/>
    <col min="9228" max="9228" width="15.140625" customWidth="1"/>
    <col min="9475" max="9475" width="20" customWidth="1"/>
    <col min="9476" max="9478" width="10.7109375" customWidth="1"/>
    <col min="9479" max="9479" width="6.5703125" customWidth="1"/>
    <col min="9480" max="9480" width="32.5703125" customWidth="1"/>
    <col min="9481" max="9483" width="10.7109375" customWidth="1"/>
    <col min="9484" max="9484" width="15.140625" customWidth="1"/>
    <col min="9731" max="9731" width="20" customWidth="1"/>
    <col min="9732" max="9734" width="10.7109375" customWidth="1"/>
    <col min="9735" max="9735" width="6.5703125" customWidth="1"/>
    <col min="9736" max="9736" width="32.5703125" customWidth="1"/>
    <col min="9737" max="9739" width="10.7109375" customWidth="1"/>
    <col min="9740" max="9740" width="15.140625" customWidth="1"/>
    <col min="9987" max="9987" width="20" customWidth="1"/>
    <col min="9988" max="9990" width="10.7109375" customWidth="1"/>
    <col min="9991" max="9991" width="6.5703125" customWidth="1"/>
    <col min="9992" max="9992" width="32.5703125" customWidth="1"/>
    <col min="9993" max="9995" width="10.7109375" customWidth="1"/>
    <col min="9996" max="9996" width="15.140625" customWidth="1"/>
    <col min="10243" max="10243" width="20" customWidth="1"/>
    <col min="10244" max="10246" width="10.7109375" customWidth="1"/>
    <col min="10247" max="10247" width="6.5703125" customWidth="1"/>
    <col min="10248" max="10248" width="32.5703125" customWidth="1"/>
    <col min="10249" max="10251" width="10.7109375" customWidth="1"/>
    <col min="10252" max="10252" width="15.140625" customWidth="1"/>
    <col min="10499" max="10499" width="20" customWidth="1"/>
    <col min="10500" max="10502" width="10.7109375" customWidth="1"/>
    <col min="10503" max="10503" width="6.5703125" customWidth="1"/>
    <col min="10504" max="10504" width="32.5703125" customWidth="1"/>
    <col min="10505" max="10507" width="10.7109375" customWidth="1"/>
    <col min="10508" max="10508" width="15.140625" customWidth="1"/>
    <col min="10755" max="10755" width="20" customWidth="1"/>
    <col min="10756" max="10758" width="10.7109375" customWidth="1"/>
    <col min="10759" max="10759" width="6.5703125" customWidth="1"/>
    <col min="10760" max="10760" width="32.5703125" customWidth="1"/>
    <col min="10761" max="10763" width="10.7109375" customWidth="1"/>
    <col min="10764" max="10764" width="15.140625" customWidth="1"/>
    <col min="11011" max="11011" width="20" customWidth="1"/>
    <col min="11012" max="11014" width="10.7109375" customWidth="1"/>
    <col min="11015" max="11015" width="6.5703125" customWidth="1"/>
    <col min="11016" max="11016" width="32.5703125" customWidth="1"/>
    <col min="11017" max="11019" width="10.7109375" customWidth="1"/>
    <col min="11020" max="11020" width="15.140625" customWidth="1"/>
    <col min="11267" max="11267" width="20" customWidth="1"/>
    <col min="11268" max="11270" width="10.7109375" customWidth="1"/>
    <col min="11271" max="11271" width="6.5703125" customWidth="1"/>
    <col min="11272" max="11272" width="32.5703125" customWidth="1"/>
    <col min="11273" max="11275" width="10.7109375" customWidth="1"/>
    <col min="11276" max="11276" width="15.140625" customWidth="1"/>
    <col min="11523" max="11523" width="20" customWidth="1"/>
    <col min="11524" max="11526" width="10.7109375" customWidth="1"/>
    <col min="11527" max="11527" width="6.5703125" customWidth="1"/>
    <col min="11528" max="11528" width="32.5703125" customWidth="1"/>
    <col min="11529" max="11531" width="10.7109375" customWidth="1"/>
    <col min="11532" max="11532" width="15.140625" customWidth="1"/>
    <col min="11779" max="11779" width="20" customWidth="1"/>
    <col min="11780" max="11782" width="10.7109375" customWidth="1"/>
    <col min="11783" max="11783" width="6.5703125" customWidth="1"/>
    <col min="11784" max="11784" width="32.5703125" customWidth="1"/>
    <col min="11785" max="11787" width="10.7109375" customWidth="1"/>
    <col min="11788" max="11788" width="15.140625" customWidth="1"/>
    <col min="12035" max="12035" width="20" customWidth="1"/>
    <col min="12036" max="12038" width="10.7109375" customWidth="1"/>
    <col min="12039" max="12039" width="6.5703125" customWidth="1"/>
    <col min="12040" max="12040" width="32.5703125" customWidth="1"/>
    <col min="12041" max="12043" width="10.7109375" customWidth="1"/>
    <col min="12044" max="12044" width="15.140625" customWidth="1"/>
    <col min="12291" max="12291" width="20" customWidth="1"/>
    <col min="12292" max="12294" width="10.7109375" customWidth="1"/>
    <col min="12295" max="12295" width="6.5703125" customWidth="1"/>
    <col min="12296" max="12296" width="32.5703125" customWidth="1"/>
    <col min="12297" max="12299" width="10.7109375" customWidth="1"/>
    <col min="12300" max="12300" width="15.140625" customWidth="1"/>
    <col min="12547" max="12547" width="20" customWidth="1"/>
    <col min="12548" max="12550" width="10.7109375" customWidth="1"/>
    <col min="12551" max="12551" width="6.5703125" customWidth="1"/>
    <col min="12552" max="12552" width="32.5703125" customWidth="1"/>
    <col min="12553" max="12555" width="10.7109375" customWidth="1"/>
    <col min="12556" max="12556" width="15.140625" customWidth="1"/>
    <col min="12803" max="12803" width="20" customWidth="1"/>
    <col min="12804" max="12806" width="10.7109375" customWidth="1"/>
    <col min="12807" max="12807" width="6.5703125" customWidth="1"/>
    <col min="12808" max="12808" width="32.5703125" customWidth="1"/>
    <col min="12809" max="12811" width="10.7109375" customWidth="1"/>
    <col min="12812" max="12812" width="15.140625" customWidth="1"/>
    <col min="13059" max="13059" width="20" customWidth="1"/>
    <col min="13060" max="13062" width="10.7109375" customWidth="1"/>
    <col min="13063" max="13063" width="6.5703125" customWidth="1"/>
    <col min="13064" max="13064" width="32.5703125" customWidth="1"/>
    <col min="13065" max="13067" width="10.7109375" customWidth="1"/>
    <col min="13068" max="13068" width="15.140625" customWidth="1"/>
    <col min="13315" max="13315" width="20" customWidth="1"/>
    <col min="13316" max="13318" width="10.7109375" customWidth="1"/>
    <col min="13319" max="13319" width="6.5703125" customWidth="1"/>
    <col min="13320" max="13320" width="32.5703125" customWidth="1"/>
    <col min="13321" max="13323" width="10.7109375" customWidth="1"/>
    <col min="13324" max="13324" width="15.140625" customWidth="1"/>
    <col min="13571" max="13571" width="20" customWidth="1"/>
    <col min="13572" max="13574" width="10.7109375" customWidth="1"/>
    <col min="13575" max="13575" width="6.5703125" customWidth="1"/>
    <col min="13576" max="13576" width="32.5703125" customWidth="1"/>
    <col min="13577" max="13579" width="10.7109375" customWidth="1"/>
    <col min="13580" max="13580" width="15.140625" customWidth="1"/>
    <col min="13827" max="13827" width="20" customWidth="1"/>
    <col min="13828" max="13830" width="10.7109375" customWidth="1"/>
    <col min="13831" max="13831" width="6.5703125" customWidth="1"/>
    <col min="13832" max="13832" width="32.5703125" customWidth="1"/>
    <col min="13833" max="13835" width="10.7109375" customWidth="1"/>
    <col min="13836" max="13836" width="15.140625" customWidth="1"/>
    <col min="14083" max="14083" width="20" customWidth="1"/>
    <col min="14084" max="14086" width="10.7109375" customWidth="1"/>
    <col min="14087" max="14087" width="6.5703125" customWidth="1"/>
    <col min="14088" max="14088" width="32.5703125" customWidth="1"/>
    <col min="14089" max="14091" width="10.7109375" customWidth="1"/>
    <col min="14092" max="14092" width="15.140625" customWidth="1"/>
    <col min="14339" max="14339" width="20" customWidth="1"/>
    <col min="14340" max="14342" width="10.7109375" customWidth="1"/>
    <col min="14343" max="14343" width="6.5703125" customWidth="1"/>
    <col min="14344" max="14344" width="32.5703125" customWidth="1"/>
    <col min="14345" max="14347" width="10.7109375" customWidth="1"/>
    <col min="14348" max="14348" width="15.140625" customWidth="1"/>
    <col min="14595" max="14595" width="20" customWidth="1"/>
    <col min="14596" max="14598" width="10.7109375" customWidth="1"/>
    <col min="14599" max="14599" width="6.5703125" customWidth="1"/>
    <col min="14600" max="14600" width="32.5703125" customWidth="1"/>
    <col min="14601" max="14603" width="10.7109375" customWidth="1"/>
    <col min="14604" max="14604" width="15.140625" customWidth="1"/>
    <col min="14851" max="14851" width="20" customWidth="1"/>
    <col min="14852" max="14854" width="10.7109375" customWidth="1"/>
    <col min="14855" max="14855" width="6.5703125" customWidth="1"/>
    <col min="14856" max="14856" width="32.5703125" customWidth="1"/>
    <col min="14857" max="14859" width="10.7109375" customWidth="1"/>
    <col min="14860" max="14860" width="15.140625" customWidth="1"/>
    <col min="15107" max="15107" width="20" customWidth="1"/>
    <col min="15108" max="15110" width="10.7109375" customWidth="1"/>
    <col min="15111" max="15111" width="6.5703125" customWidth="1"/>
    <col min="15112" max="15112" width="32.5703125" customWidth="1"/>
    <col min="15113" max="15115" width="10.7109375" customWidth="1"/>
    <col min="15116" max="15116" width="15.140625" customWidth="1"/>
    <col min="15363" max="15363" width="20" customWidth="1"/>
    <col min="15364" max="15366" width="10.7109375" customWidth="1"/>
    <col min="15367" max="15367" width="6.5703125" customWidth="1"/>
    <col min="15368" max="15368" width="32.5703125" customWidth="1"/>
    <col min="15369" max="15371" width="10.7109375" customWidth="1"/>
    <col min="15372" max="15372" width="15.140625" customWidth="1"/>
    <col min="15619" max="15619" width="20" customWidth="1"/>
    <col min="15620" max="15622" width="10.7109375" customWidth="1"/>
    <col min="15623" max="15623" width="6.5703125" customWidth="1"/>
    <col min="15624" max="15624" width="32.5703125" customWidth="1"/>
    <col min="15625" max="15627" width="10.7109375" customWidth="1"/>
    <col min="15628" max="15628" width="15.140625" customWidth="1"/>
    <col min="15875" max="15875" width="20" customWidth="1"/>
    <col min="15876" max="15878" width="10.7109375" customWidth="1"/>
    <col min="15879" max="15879" width="6.5703125" customWidth="1"/>
    <col min="15880" max="15880" width="32.5703125" customWidth="1"/>
    <col min="15881" max="15883" width="10.7109375" customWidth="1"/>
    <col min="15884" max="15884" width="15.140625" customWidth="1"/>
    <col min="16131" max="16131" width="20" customWidth="1"/>
    <col min="16132" max="16134" width="10.7109375" customWidth="1"/>
    <col min="16135" max="16135" width="6.5703125" customWidth="1"/>
    <col min="16136" max="16136" width="32.5703125" customWidth="1"/>
    <col min="16137" max="16139" width="10.7109375" customWidth="1"/>
    <col min="16140" max="16140" width="15.140625" customWidth="1"/>
  </cols>
  <sheetData>
    <row r="1" spans="1:12" ht="12" customHeight="1">
      <c r="A1" t="s">
        <v>452</v>
      </c>
      <c r="H1" s="98"/>
      <c r="J1" s="195"/>
      <c r="K1" s="195" t="s">
        <v>445</v>
      </c>
      <c r="L1" s="195"/>
    </row>
    <row r="2" spans="1:12" ht="12" customHeight="1">
      <c r="A2" s="690" t="s">
        <v>313</v>
      </c>
      <c r="B2" s="690"/>
      <c r="C2" s="690"/>
      <c r="D2" s="690"/>
      <c r="E2" s="690"/>
      <c r="F2" s="690"/>
      <c r="G2" s="690"/>
      <c r="H2" s="690"/>
      <c r="I2" s="690"/>
      <c r="J2" s="690"/>
      <c r="K2" s="690"/>
      <c r="L2" s="198"/>
    </row>
    <row r="3" spans="1:12" ht="12" customHeight="1">
      <c r="A3" s="693"/>
      <c r="B3" s="693"/>
      <c r="C3" s="693"/>
      <c r="D3" s="199"/>
      <c r="E3" s="199"/>
      <c r="F3" s="26"/>
      <c r="G3" s="694"/>
      <c r="H3" s="694"/>
      <c r="J3" s="196"/>
      <c r="K3" s="196" t="s">
        <v>312</v>
      </c>
      <c r="L3" s="196"/>
    </row>
    <row r="4" spans="1:12" ht="12" customHeight="1">
      <c r="A4" s="669" t="s">
        <v>64</v>
      </c>
      <c r="B4" s="669"/>
      <c r="C4" s="669"/>
      <c r="D4" s="669"/>
      <c r="E4" s="669"/>
      <c r="F4" s="669"/>
      <c r="G4" s="669" t="s">
        <v>65</v>
      </c>
      <c r="H4" s="669"/>
      <c r="I4" s="669"/>
      <c r="J4" s="669"/>
      <c r="K4" s="669"/>
      <c r="L4" s="96"/>
    </row>
    <row r="5" spans="1:12">
      <c r="A5" s="659" t="s">
        <v>96</v>
      </c>
      <c r="B5" s="660"/>
      <c r="C5" s="661"/>
      <c r="D5" s="691" t="s">
        <v>311</v>
      </c>
      <c r="E5" s="692"/>
      <c r="F5" s="572"/>
      <c r="G5" s="659" t="s">
        <v>96</v>
      </c>
      <c r="H5" s="661"/>
      <c r="I5" s="653" t="s">
        <v>311</v>
      </c>
      <c r="J5" s="653"/>
      <c r="K5" s="653"/>
      <c r="L5" s="95"/>
    </row>
    <row r="6" spans="1:12">
      <c r="A6" s="662"/>
      <c r="B6" s="663"/>
      <c r="C6" s="587"/>
      <c r="D6" s="197">
        <v>2016</v>
      </c>
      <c r="E6" s="197">
        <v>2017</v>
      </c>
      <c r="F6" s="197">
        <v>2018</v>
      </c>
      <c r="G6" s="662"/>
      <c r="H6" s="587"/>
      <c r="I6" s="197">
        <v>2016</v>
      </c>
      <c r="J6" s="197">
        <v>2017</v>
      </c>
      <c r="K6" s="197">
        <v>2018</v>
      </c>
      <c r="L6" s="95"/>
    </row>
    <row r="7" spans="1:12" ht="12" customHeight="1">
      <c r="A7" s="695" t="s">
        <v>310</v>
      </c>
      <c r="B7" s="696"/>
      <c r="C7" s="697"/>
      <c r="D7" s="126"/>
      <c r="E7" s="126"/>
      <c r="F7" s="126"/>
      <c r="G7" s="695" t="s">
        <v>309</v>
      </c>
      <c r="H7" s="697"/>
      <c r="I7" s="126">
        <f>ROUND(1.01*76448,0)</f>
        <v>77212</v>
      </c>
      <c r="J7" s="126">
        <f>ROUND(I7*1.01,0)</f>
        <v>77984</v>
      </c>
      <c r="K7" s="126">
        <f>ROUND(J7*1.01,0)</f>
        <v>78764</v>
      </c>
      <c r="L7" s="48"/>
    </row>
    <row r="8" spans="1:12" ht="12" customHeight="1">
      <c r="A8" s="695" t="s">
        <v>308</v>
      </c>
      <c r="B8" s="696"/>
      <c r="C8" s="697"/>
      <c r="D8" s="126"/>
      <c r="E8" s="126"/>
      <c r="F8" s="126"/>
      <c r="G8" s="698" t="s">
        <v>307</v>
      </c>
      <c r="H8" s="698"/>
      <c r="I8" s="126">
        <f>ROUND(1.01*22503,0)</f>
        <v>22728</v>
      </c>
      <c r="J8" s="126">
        <f>ROUND(I8*1.01,0)</f>
        <v>22955</v>
      </c>
      <c r="K8" s="126">
        <f>ROUND(J8*1.01,0)</f>
        <v>23185</v>
      </c>
      <c r="L8" s="48"/>
    </row>
    <row r="9" spans="1:12" ht="12" customHeight="1">
      <c r="A9" s="695" t="s">
        <v>306</v>
      </c>
      <c r="B9" s="696"/>
      <c r="C9" s="697"/>
      <c r="D9" s="126">
        <v>25000</v>
      </c>
      <c r="E9" s="126">
        <v>25000</v>
      </c>
      <c r="F9" s="126">
        <v>25000</v>
      </c>
      <c r="G9" s="698" t="s">
        <v>305</v>
      </c>
      <c r="H9" s="698"/>
      <c r="I9" s="126">
        <v>35264</v>
      </c>
      <c r="J9" s="126">
        <f>ROUND(I9*1.02,0)</f>
        <v>35969</v>
      </c>
      <c r="K9" s="126">
        <f>ROUND(J9*1.02,0)</f>
        <v>36688</v>
      </c>
      <c r="L9" s="48"/>
    </row>
    <row r="10" spans="1:12" ht="12" customHeight="1">
      <c r="A10" s="695" t="s">
        <v>304</v>
      </c>
      <c r="B10" s="696"/>
      <c r="C10" s="697"/>
      <c r="D10" s="126"/>
      <c r="E10" s="126"/>
      <c r="F10" s="126"/>
      <c r="G10" s="698" t="s">
        <v>303</v>
      </c>
      <c r="H10" s="698"/>
      <c r="I10" s="126"/>
      <c r="J10" s="126"/>
      <c r="K10" s="126"/>
      <c r="L10" s="48"/>
    </row>
    <row r="11" spans="1:12" ht="12" customHeight="1">
      <c r="A11" s="698"/>
      <c r="B11" s="698"/>
      <c r="C11" s="698"/>
      <c r="D11" s="126"/>
      <c r="E11" s="126"/>
      <c r="F11" s="126"/>
      <c r="G11" s="698" t="s">
        <v>302</v>
      </c>
      <c r="H11" s="698"/>
      <c r="I11" s="126"/>
      <c r="J11" s="126"/>
      <c r="K11" s="126"/>
      <c r="L11" s="48"/>
    </row>
    <row r="12" spans="1:12" ht="12" customHeight="1">
      <c r="A12" s="699"/>
      <c r="B12" s="699"/>
      <c r="C12" s="699"/>
      <c r="D12" s="126"/>
      <c r="E12" s="126"/>
      <c r="F12" s="126"/>
      <c r="G12" s="705" t="s">
        <v>301</v>
      </c>
      <c r="H12" s="706"/>
      <c r="I12" s="126"/>
      <c r="J12" s="126"/>
      <c r="K12" s="126"/>
      <c r="L12" s="48"/>
    </row>
    <row r="13" spans="1:12" ht="12" customHeight="1">
      <c r="A13" s="707"/>
      <c r="B13" s="707"/>
      <c r="C13" s="707"/>
      <c r="D13" s="126"/>
      <c r="E13" s="126"/>
      <c r="F13" s="126"/>
      <c r="G13" s="695" t="s">
        <v>300</v>
      </c>
      <c r="H13" s="697"/>
      <c r="I13" s="126"/>
      <c r="J13" s="126"/>
      <c r="K13" s="126"/>
      <c r="L13" s="48"/>
    </row>
    <row r="14" spans="1:12" s="1" customFormat="1" ht="23.25" customHeight="1">
      <c r="A14" s="701" t="s">
        <v>299</v>
      </c>
      <c r="B14" s="703"/>
      <c r="C14" s="702"/>
      <c r="D14" s="127">
        <f>SUM(D7:D10)</f>
        <v>25000</v>
      </c>
      <c r="E14" s="127">
        <f>SUM(E7:E10)</f>
        <v>25000</v>
      </c>
      <c r="F14" s="127">
        <f>SUM(F7:F10)</f>
        <v>25000</v>
      </c>
      <c r="G14" s="701" t="s">
        <v>298</v>
      </c>
      <c r="H14" s="702"/>
      <c r="I14" s="127">
        <f>SUM(I7:I11)</f>
        <v>135204</v>
      </c>
      <c r="J14" s="127">
        <f>SUM(J7:J11)</f>
        <v>136908</v>
      </c>
      <c r="K14" s="127">
        <f>SUM(K7:K11)</f>
        <v>138637</v>
      </c>
      <c r="L14" s="55"/>
    </row>
    <row r="15" spans="1:12" ht="12" customHeight="1">
      <c r="A15" s="695"/>
      <c r="B15" s="696"/>
      <c r="C15" s="697"/>
      <c r="D15" s="126"/>
      <c r="E15" s="126"/>
      <c r="F15" s="126"/>
      <c r="G15" s="695"/>
      <c r="H15" s="697"/>
      <c r="I15" s="126"/>
      <c r="J15" s="126"/>
      <c r="K15" s="126"/>
      <c r="L15" s="48"/>
    </row>
    <row r="16" spans="1:12" ht="12" customHeight="1">
      <c r="A16" s="695" t="s">
        <v>284</v>
      </c>
      <c r="B16" s="696"/>
      <c r="C16" s="697"/>
      <c r="D16" s="126"/>
      <c r="E16" s="126"/>
      <c r="F16" s="126"/>
      <c r="G16" s="695" t="s">
        <v>297</v>
      </c>
      <c r="H16" s="697"/>
      <c r="I16" s="126"/>
      <c r="J16" s="126"/>
      <c r="K16" s="126"/>
    </row>
    <row r="17" spans="1:12" ht="12" customHeight="1">
      <c r="A17" s="700" t="s">
        <v>282</v>
      </c>
      <c r="B17" s="700"/>
      <c r="C17" s="700"/>
      <c r="D17" s="126"/>
      <c r="E17" s="126"/>
      <c r="F17" s="126"/>
      <c r="G17" s="700" t="s">
        <v>281</v>
      </c>
      <c r="H17" s="700"/>
      <c r="I17" s="126"/>
      <c r="J17" s="126"/>
      <c r="K17" s="126"/>
    </row>
    <row r="18" spans="1:12" ht="12" customHeight="1">
      <c r="A18" s="700" t="s">
        <v>280</v>
      </c>
      <c r="B18" s="700"/>
      <c r="C18" s="700"/>
      <c r="D18" s="126"/>
      <c r="E18" s="126"/>
      <c r="F18" s="126"/>
      <c r="G18" s="711" t="s">
        <v>296</v>
      </c>
      <c r="H18" s="711"/>
      <c r="I18" s="126"/>
      <c r="J18" s="126"/>
      <c r="K18" s="126"/>
    </row>
    <row r="19" spans="1:12" ht="12" customHeight="1">
      <c r="A19" s="698" t="s">
        <v>278</v>
      </c>
      <c r="B19" s="698"/>
      <c r="C19" s="698"/>
      <c r="D19" s="126"/>
      <c r="E19" s="126"/>
      <c r="F19" s="126"/>
      <c r="G19" s="700" t="s">
        <v>277</v>
      </c>
      <c r="H19" s="700"/>
      <c r="I19" s="126"/>
      <c r="J19" s="126"/>
      <c r="K19" s="126"/>
    </row>
    <row r="20" spans="1:12" ht="12" customHeight="1">
      <c r="A20" s="698" t="s">
        <v>276</v>
      </c>
      <c r="B20" s="698"/>
      <c r="C20" s="698"/>
      <c r="D20" s="126"/>
      <c r="E20" s="126"/>
      <c r="F20" s="126"/>
      <c r="G20" s="700" t="s">
        <v>275</v>
      </c>
      <c r="H20" s="700"/>
      <c r="I20" s="126"/>
      <c r="J20" s="126"/>
      <c r="K20" s="126"/>
    </row>
    <row r="21" spans="1:12" ht="12" customHeight="1">
      <c r="A21" s="700" t="s">
        <v>274</v>
      </c>
      <c r="B21" s="700"/>
      <c r="C21" s="700"/>
      <c r="D21" s="126">
        <f>+I25-D14</f>
        <v>110204</v>
      </c>
      <c r="E21" s="126">
        <f>+J25-E14</f>
        <v>111908</v>
      </c>
      <c r="F21" s="126">
        <f>+K25-F14</f>
        <v>113637</v>
      </c>
      <c r="G21" s="700" t="s">
        <v>273</v>
      </c>
      <c r="H21" s="700"/>
      <c r="I21" s="126"/>
      <c r="J21" s="126"/>
      <c r="K21" s="126"/>
    </row>
    <row r="22" spans="1:12" ht="12" customHeight="1">
      <c r="A22" s="704"/>
      <c r="B22" s="704"/>
      <c r="C22" s="704"/>
      <c r="D22" s="126"/>
      <c r="E22" s="126"/>
      <c r="F22" s="126"/>
      <c r="G22" s="700" t="s">
        <v>272</v>
      </c>
      <c r="H22" s="700"/>
      <c r="I22" s="126"/>
      <c r="J22" s="126"/>
      <c r="K22" s="126"/>
    </row>
    <row r="23" spans="1:12" ht="12" customHeight="1">
      <c r="A23" s="699" t="s">
        <v>295</v>
      </c>
      <c r="B23" s="699"/>
      <c r="C23" s="699"/>
      <c r="D23" s="127">
        <f>SUM(D16:D21)</f>
        <v>110204</v>
      </c>
      <c r="E23" s="127">
        <f>SUM(E16:E21)</f>
        <v>111908</v>
      </c>
      <c r="F23" s="127">
        <f>SUM(F16:F21)</f>
        <v>113637</v>
      </c>
      <c r="G23" s="701" t="s">
        <v>294</v>
      </c>
      <c r="H23" s="702"/>
      <c r="I23" s="127">
        <f>SUM(I16:I22)</f>
        <v>0</v>
      </c>
      <c r="J23" s="127">
        <f>SUM(J16:J22)</f>
        <v>0</v>
      </c>
      <c r="K23" s="127">
        <f>SUM(K16:K22)</f>
        <v>0</v>
      </c>
      <c r="L23" s="48"/>
    </row>
    <row r="24" spans="1:12" ht="12" customHeight="1">
      <c r="A24" s="707"/>
      <c r="B24" s="707"/>
      <c r="C24" s="707"/>
      <c r="D24" s="127"/>
      <c r="E24" s="127"/>
      <c r="F24" s="127"/>
      <c r="G24" s="712"/>
      <c r="H24" s="713"/>
      <c r="I24" s="127"/>
      <c r="J24" s="127"/>
      <c r="K24" s="127"/>
      <c r="L24" s="48"/>
    </row>
    <row r="25" spans="1:12" ht="12" customHeight="1">
      <c r="A25" s="699" t="s">
        <v>293</v>
      </c>
      <c r="B25" s="699"/>
      <c r="C25" s="699"/>
      <c r="D25" s="127">
        <f>+D14+D23</f>
        <v>135204</v>
      </c>
      <c r="E25" s="127">
        <f>+E14+E23</f>
        <v>136908</v>
      </c>
      <c r="F25" s="127">
        <f>+F14+F23</f>
        <v>138637</v>
      </c>
      <c r="G25" s="701" t="s">
        <v>292</v>
      </c>
      <c r="H25" s="702"/>
      <c r="I25" s="127">
        <f>+I14+I23</f>
        <v>135204</v>
      </c>
      <c r="J25" s="127">
        <f>+J14+J23</f>
        <v>136908</v>
      </c>
      <c r="K25" s="127">
        <f>+K14+K23</f>
        <v>138637</v>
      </c>
      <c r="L25" s="48"/>
    </row>
    <row r="26" spans="1:12" ht="12" customHeight="1">
      <c r="A26" s="698"/>
      <c r="B26" s="698"/>
      <c r="C26" s="698"/>
      <c r="D26" s="126"/>
      <c r="E26" s="126"/>
      <c r="F26" s="126"/>
      <c r="G26" s="695"/>
      <c r="H26" s="697"/>
      <c r="I26" s="126"/>
      <c r="J26" s="126"/>
      <c r="K26" s="126"/>
      <c r="L26" s="48"/>
    </row>
    <row r="27" spans="1:12" ht="12.75" customHeight="1">
      <c r="A27" s="695" t="s">
        <v>291</v>
      </c>
      <c r="B27" s="696"/>
      <c r="C27" s="697"/>
      <c r="D27" s="126"/>
      <c r="E27" s="126"/>
      <c r="F27" s="126"/>
      <c r="G27" s="695" t="s">
        <v>290</v>
      </c>
      <c r="H27" s="697"/>
      <c r="I27" s="126">
        <v>1500</v>
      </c>
      <c r="J27" s="126">
        <v>1500</v>
      </c>
      <c r="K27" s="126">
        <v>1500</v>
      </c>
      <c r="L27" s="48"/>
    </row>
    <row r="28" spans="1:12" ht="12" customHeight="1">
      <c r="A28" s="695" t="s">
        <v>289</v>
      </c>
      <c r="B28" s="696"/>
      <c r="C28" s="697"/>
      <c r="D28" s="126"/>
      <c r="E28" s="126"/>
      <c r="F28" s="126"/>
      <c r="G28" s="695" t="s">
        <v>228</v>
      </c>
      <c r="H28" s="697"/>
      <c r="I28" s="126"/>
      <c r="J28" s="126"/>
      <c r="K28" s="126"/>
      <c r="L28" s="48"/>
    </row>
    <row r="29" spans="1:12" ht="12" customHeight="1">
      <c r="A29" s="698" t="s">
        <v>288</v>
      </c>
      <c r="B29" s="698"/>
      <c r="C29" s="698"/>
      <c r="D29" s="126"/>
      <c r="E29" s="126"/>
      <c r="F29" s="126"/>
      <c r="G29" s="695" t="s">
        <v>287</v>
      </c>
      <c r="H29" s="697"/>
      <c r="I29" s="126"/>
      <c r="J29" s="126"/>
      <c r="K29" s="126"/>
      <c r="L29" s="48"/>
    </row>
    <row r="30" spans="1:12" ht="24" customHeight="1">
      <c r="A30" s="701" t="s">
        <v>286</v>
      </c>
      <c r="B30" s="703"/>
      <c r="C30" s="702"/>
      <c r="D30" s="126">
        <f>SUM(D27:D29)</f>
        <v>0</v>
      </c>
      <c r="E30" s="126">
        <f>SUM(E27:E29)</f>
        <v>0</v>
      </c>
      <c r="F30" s="126">
        <f>SUM(F27:F29)</f>
        <v>0</v>
      </c>
      <c r="G30" s="701" t="s">
        <v>285</v>
      </c>
      <c r="H30" s="702"/>
      <c r="I30" s="126">
        <f>SUM(I27:I29)</f>
        <v>1500</v>
      </c>
      <c r="J30" s="126">
        <f>SUM(J27:J29)</f>
        <v>1500</v>
      </c>
      <c r="K30" s="126">
        <f>SUM(K27:K29)</f>
        <v>1500</v>
      </c>
      <c r="L30" s="48"/>
    </row>
    <row r="31" spans="1:12" ht="12" customHeight="1">
      <c r="A31" s="698"/>
      <c r="B31" s="698"/>
      <c r="C31" s="698"/>
      <c r="D31" s="126"/>
      <c r="E31" s="126"/>
      <c r="F31" s="126"/>
      <c r="G31" s="695"/>
      <c r="H31" s="697"/>
      <c r="I31" s="126"/>
      <c r="J31" s="126"/>
      <c r="K31" s="126"/>
      <c r="L31" s="48"/>
    </row>
    <row r="32" spans="1:12" ht="12" customHeight="1">
      <c r="A32" s="695" t="s">
        <v>284</v>
      </c>
      <c r="B32" s="696"/>
      <c r="C32" s="697"/>
      <c r="D32" s="126"/>
      <c r="E32" s="126"/>
      <c r="F32" s="126"/>
      <c r="G32" s="695" t="s">
        <v>283</v>
      </c>
      <c r="H32" s="697"/>
      <c r="I32" s="126"/>
      <c r="J32" s="126"/>
      <c r="K32" s="126"/>
    </row>
    <row r="33" spans="1:12" ht="12" customHeight="1">
      <c r="A33" s="700" t="s">
        <v>282</v>
      </c>
      <c r="B33" s="700"/>
      <c r="C33" s="700"/>
      <c r="D33" s="126"/>
      <c r="E33" s="126"/>
      <c r="F33" s="126"/>
      <c r="G33" s="700" t="s">
        <v>281</v>
      </c>
      <c r="H33" s="700"/>
      <c r="I33" s="126"/>
      <c r="J33" s="126"/>
      <c r="K33" s="126"/>
    </row>
    <row r="34" spans="1:12" ht="12" customHeight="1">
      <c r="A34" s="700" t="s">
        <v>280</v>
      </c>
      <c r="B34" s="700"/>
      <c r="C34" s="700"/>
      <c r="D34" s="126"/>
      <c r="E34" s="126"/>
      <c r="F34" s="126"/>
      <c r="G34" s="695" t="s">
        <v>279</v>
      </c>
      <c r="H34" s="697"/>
      <c r="I34" s="126"/>
      <c r="J34" s="126"/>
      <c r="K34" s="126"/>
    </row>
    <row r="35" spans="1:12" ht="12" customHeight="1">
      <c r="A35" s="698" t="s">
        <v>278</v>
      </c>
      <c r="B35" s="698"/>
      <c r="C35" s="698"/>
      <c r="D35" s="126"/>
      <c r="E35" s="126"/>
      <c r="F35" s="126"/>
      <c r="G35" s="695" t="s">
        <v>277</v>
      </c>
      <c r="H35" s="697"/>
      <c r="I35" s="126"/>
      <c r="J35" s="126"/>
      <c r="K35" s="126"/>
    </row>
    <row r="36" spans="1:12" ht="12" customHeight="1">
      <c r="A36" s="698" t="s">
        <v>276</v>
      </c>
      <c r="B36" s="698"/>
      <c r="C36" s="698"/>
      <c r="D36" s="126"/>
      <c r="E36" s="126"/>
      <c r="F36" s="126"/>
      <c r="G36" s="700" t="s">
        <v>275</v>
      </c>
      <c r="H36" s="700"/>
      <c r="I36" s="126"/>
      <c r="J36" s="126"/>
      <c r="K36" s="126"/>
    </row>
    <row r="37" spans="1:12" ht="12" customHeight="1">
      <c r="A37" s="700" t="s">
        <v>274</v>
      </c>
      <c r="B37" s="700"/>
      <c r="C37" s="700"/>
      <c r="D37" s="126">
        <f>+I30</f>
        <v>1500</v>
      </c>
      <c r="E37" s="126">
        <f>+J30</f>
        <v>1500</v>
      </c>
      <c r="F37" s="126">
        <f>+K30</f>
        <v>1500</v>
      </c>
      <c r="G37" s="700" t="s">
        <v>273</v>
      </c>
      <c r="H37" s="700"/>
      <c r="I37" s="126"/>
      <c r="J37" s="126"/>
      <c r="K37" s="126"/>
    </row>
    <row r="38" spans="1:12" ht="12" customHeight="1">
      <c r="A38" s="704"/>
      <c r="B38" s="704"/>
      <c r="C38" s="704"/>
      <c r="D38" s="126"/>
      <c r="E38" s="126"/>
      <c r="F38" s="126"/>
      <c r="G38" s="700" t="s">
        <v>272</v>
      </c>
      <c r="H38" s="700"/>
      <c r="I38" s="126"/>
      <c r="J38" s="126"/>
      <c r="K38" s="126"/>
    </row>
    <row r="39" spans="1:12" ht="12" customHeight="1">
      <c r="A39" s="701" t="s">
        <v>271</v>
      </c>
      <c r="B39" s="703"/>
      <c r="C39" s="702"/>
      <c r="D39" s="127">
        <f>SUM(D32:D37)</f>
        <v>1500</v>
      </c>
      <c r="E39" s="127">
        <f>SUM(E32:E37)</f>
        <v>1500</v>
      </c>
      <c r="F39" s="127">
        <f>SUM(F32:F37)</f>
        <v>1500</v>
      </c>
      <c r="G39" s="701" t="s">
        <v>270</v>
      </c>
      <c r="H39" s="702"/>
      <c r="I39" s="127">
        <f>SUM(I32:I38)</f>
        <v>0</v>
      </c>
      <c r="J39" s="127">
        <f>SUM(J32:J38)</f>
        <v>0</v>
      </c>
      <c r="K39" s="127">
        <f>SUM(K32:K38)</f>
        <v>0</v>
      </c>
      <c r="L39" s="48"/>
    </row>
    <row r="40" spans="1:12" ht="12" customHeight="1">
      <c r="A40" s="698"/>
      <c r="B40" s="698"/>
      <c r="C40" s="698"/>
      <c r="D40" s="127"/>
      <c r="E40" s="127"/>
      <c r="F40" s="127"/>
      <c r="G40" s="695"/>
      <c r="H40" s="697"/>
      <c r="I40" s="127"/>
      <c r="J40" s="127"/>
      <c r="K40" s="127"/>
      <c r="L40" s="48"/>
    </row>
    <row r="41" spans="1:12" ht="12.75" customHeight="1">
      <c r="A41" s="699" t="s">
        <v>269</v>
      </c>
      <c r="B41" s="699"/>
      <c r="C41" s="699"/>
      <c r="D41" s="127">
        <f>+D30+D39</f>
        <v>1500</v>
      </c>
      <c r="E41" s="127">
        <f>+E30+E39</f>
        <v>1500</v>
      </c>
      <c r="F41" s="127">
        <f>+F30+F39</f>
        <v>1500</v>
      </c>
      <c r="G41" s="701" t="s">
        <v>268</v>
      </c>
      <c r="H41" s="702"/>
      <c r="I41" s="127">
        <f>+I30+I39</f>
        <v>1500</v>
      </c>
      <c r="J41" s="127">
        <f>+J30+J39</f>
        <v>1500</v>
      </c>
      <c r="K41" s="127">
        <f>+K30+K39</f>
        <v>1500</v>
      </c>
      <c r="L41" s="48"/>
    </row>
    <row r="42" spans="1:12" ht="12" customHeight="1">
      <c r="A42" s="698"/>
      <c r="B42" s="698"/>
      <c r="C42" s="698"/>
      <c r="D42" s="127"/>
      <c r="E42" s="127"/>
      <c r="F42" s="127"/>
      <c r="G42" s="709"/>
      <c r="H42" s="710"/>
      <c r="I42" s="127"/>
      <c r="J42" s="127"/>
      <c r="K42" s="127"/>
      <c r="L42" s="48"/>
    </row>
    <row r="43" spans="1:12" ht="12.75" customHeight="1">
      <c r="A43" s="708" t="s">
        <v>267</v>
      </c>
      <c r="B43" s="708"/>
      <c r="C43" s="708"/>
      <c r="D43" s="127">
        <f>+D25+D41</f>
        <v>136704</v>
      </c>
      <c r="E43" s="127">
        <f>+E25+E41</f>
        <v>138408</v>
      </c>
      <c r="F43" s="127">
        <f>+F25+F41</f>
        <v>140137</v>
      </c>
      <c r="G43" s="708" t="s">
        <v>266</v>
      </c>
      <c r="H43" s="708"/>
      <c r="I43" s="127">
        <f>+I25+I41</f>
        <v>136704</v>
      </c>
      <c r="J43" s="127">
        <f>+J25+J41</f>
        <v>138408</v>
      </c>
      <c r="K43" s="127">
        <f>+K25+K41</f>
        <v>140137</v>
      </c>
      <c r="L43" s="48"/>
    </row>
  </sheetData>
  <mergeCells count="83">
    <mergeCell ref="A5:C6"/>
    <mergeCell ref="D5:F5"/>
    <mergeCell ref="G5:H6"/>
    <mergeCell ref="I5:K5"/>
    <mergeCell ref="A2:K2"/>
    <mergeCell ref="A3:C3"/>
    <mergeCell ref="G3:H3"/>
    <mergeCell ref="A4:F4"/>
    <mergeCell ref="G4:K4"/>
    <mergeCell ref="A7:C7"/>
    <mergeCell ref="G7:H7"/>
    <mergeCell ref="A8:C8"/>
    <mergeCell ref="G8:H8"/>
    <mergeCell ref="A9:C9"/>
    <mergeCell ref="G9:H9"/>
    <mergeCell ref="A10:C10"/>
    <mergeCell ref="G10:H10"/>
    <mergeCell ref="A11:C11"/>
    <mergeCell ref="G11:H11"/>
    <mergeCell ref="A12:C12"/>
    <mergeCell ref="G12:H12"/>
    <mergeCell ref="A13:C13"/>
    <mergeCell ref="G13:H13"/>
    <mergeCell ref="A14:C14"/>
    <mergeCell ref="G14:H14"/>
    <mergeCell ref="A15:C15"/>
    <mergeCell ref="G15:H15"/>
    <mergeCell ref="A16:C16"/>
    <mergeCell ref="G16:H16"/>
    <mergeCell ref="A17:C17"/>
    <mergeCell ref="G17:H17"/>
    <mergeCell ref="A18:C18"/>
    <mergeCell ref="G18:H18"/>
    <mergeCell ref="A19:C19"/>
    <mergeCell ref="G19:H19"/>
    <mergeCell ref="A20:C20"/>
    <mergeCell ref="G20:H20"/>
    <mergeCell ref="A21:C21"/>
    <mergeCell ref="G21:H21"/>
    <mergeCell ref="A22:C22"/>
    <mergeCell ref="G22:H22"/>
    <mergeCell ref="A23:C23"/>
    <mergeCell ref="G23:H23"/>
    <mergeCell ref="A24:C24"/>
    <mergeCell ref="G24:H24"/>
    <mergeCell ref="A25:C25"/>
    <mergeCell ref="G25:H25"/>
    <mergeCell ref="A26:C26"/>
    <mergeCell ref="G26:H26"/>
    <mergeCell ref="A27:C27"/>
    <mergeCell ref="G27:H27"/>
    <mergeCell ref="A28:C28"/>
    <mergeCell ref="G28:H28"/>
    <mergeCell ref="A29:C29"/>
    <mergeCell ref="G29:H29"/>
    <mergeCell ref="A30:C30"/>
    <mergeCell ref="G30:H30"/>
    <mergeCell ref="A31:C31"/>
    <mergeCell ref="G31:H31"/>
    <mergeCell ref="A32:C32"/>
    <mergeCell ref="G32:H32"/>
    <mergeCell ref="A33:C33"/>
    <mergeCell ref="G33:H33"/>
    <mergeCell ref="A34:C34"/>
    <mergeCell ref="G34:H34"/>
    <mergeCell ref="A35:C35"/>
    <mergeCell ref="G35:H35"/>
    <mergeCell ref="A36:C36"/>
    <mergeCell ref="G36:H36"/>
    <mergeCell ref="A37:C37"/>
    <mergeCell ref="G37:H37"/>
    <mergeCell ref="A38:C38"/>
    <mergeCell ref="G38:H38"/>
    <mergeCell ref="A39:C39"/>
    <mergeCell ref="G39:H39"/>
    <mergeCell ref="A43:C43"/>
    <mergeCell ref="G43:H43"/>
    <mergeCell ref="A40:C40"/>
    <mergeCell ref="G40:H40"/>
    <mergeCell ref="A41:C41"/>
    <mergeCell ref="G41:H41"/>
    <mergeCell ref="A42:C42"/>
    <mergeCell ref="G42:H42"/>
  </mergeCells>
  <pageMargins left="0.7" right="0.7" top="0.75" bottom="0.75" header="0.3" footer="0.3"/>
  <pageSetup paperSize="9" scale="92" orientation="landscape" r:id="rId1"/>
  <headerFooter alignWithMargins="0">
    <oddHeader>&amp;C&amp;12 2015. évi költségvetés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3"/>
  <sheetViews>
    <sheetView view="pageLayout" workbookViewId="0">
      <selection activeCell="K12" sqref="K12"/>
    </sheetView>
  </sheetViews>
  <sheetFormatPr defaultRowHeight="12.75"/>
  <cols>
    <col min="3" max="3" width="20" customWidth="1"/>
    <col min="4" max="6" width="10.7109375" customWidth="1"/>
    <col min="7" max="7" width="6.5703125" customWidth="1"/>
    <col min="8" max="8" width="32.5703125" customWidth="1"/>
    <col min="9" max="11" width="10.7109375" customWidth="1"/>
    <col min="12" max="12" width="15.140625" customWidth="1"/>
    <col min="259" max="259" width="20" customWidth="1"/>
    <col min="260" max="262" width="10.7109375" customWidth="1"/>
    <col min="263" max="263" width="6.5703125" customWidth="1"/>
    <col min="264" max="264" width="32.5703125" customWidth="1"/>
    <col min="265" max="267" width="10.7109375" customWidth="1"/>
    <col min="268" max="268" width="15.140625" customWidth="1"/>
    <col min="515" max="515" width="20" customWidth="1"/>
    <col min="516" max="518" width="10.7109375" customWidth="1"/>
    <col min="519" max="519" width="6.5703125" customWidth="1"/>
    <col min="520" max="520" width="32.5703125" customWidth="1"/>
    <col min="521" max="523" width="10.7109375" customWidth="1"/>
    <col min="524" max="524" width="15.140625" customWidth="1"/>
    <col min="771" max="771" width="20" customWidth="1"/>
    <col min="772" max="774" width="10.7109375" customWidth="1"/>
    <col min="775" max="775" width="6.5703125" customWidth="1"/>
    <col min="776" max="776" width="32.5703125" customWidth="1"/>
    <col min="777" max="779" width="10.7109375" customWidth="1"/>
    <col min="780" max="780" width="15.140625" customWidth="1"/>
    <col min="1027" max="1027" width="20" customWidth="1"/>
    <col min="1028" max="1030" width="10.7109375" customWidth="1"/>
    <col min="1031" max="1031" width="6.5703125" customWidth="1"/>
    <col min="1032" max="1032" width="32.5703125" customWidth="1"/>
    <col min="1033" max="1035" width="10.7109375" customWidth="1"/>
    <col min="1036" max="1036" width="15.140625" customWidth="1"/>
    <col min="1283" max="1283" width="20" customWidth="1"/>
    <col min="1284" max="1286" width="10.7109375" customWidth="1"/>
    <col min="1287" max="1287" width="6.5703125" customWidth="1"/>
    <col min="1288" max="1288" width="32.5703125" customWidth="1"/>
    <col min="1289" max="1291" width="10.7109375" customWidth="1"/>
    <col min="1292" max="1292" width="15.140625" customWidth="1"/>
    <col min="1539" max="1539" width="20" customWidth="1"/>
    <col min="1540" max="1542" width="10.7109375" customWidth="1"/>
    <col min="1543" max="1543" width="6.5703125" customWidth="1"/>
    <col min="1544" max="1544" width="32.5703125" customWidth="1"/>
    <col min="1545" max="1547" width="10.7109375" customWidth="1"/>
    <col min="1548" max="1548" width="15.140625" customWidth="1"/>
    <col min="1795" max="1795" width="20" customWidth="1"/>
    <col min="1796" max="1798" width="10.7109375" customWidth="1"/>
    <col min="1799" max="1799" width="6.5703125" customWidth="1"/>
    <col min="1800" max="1800" width="32.5703125" customWidth="1"/>
    <col min="1801" max="1803" width="10.7109375" customWidth="1"/>
    <col min="1804" max="1804" width="15.140625" customWidth="1"/>
    <col min="2051" max="2051" width="20" customWidth="1"/>
    <col min="2052" max="2054" width="10.7109375" customWidth="1"/>
    <col min="2055" max="2055" width="6.5703125" customWidth="1"/>
    <col min="2056" max="2056" width="32.5703125" customWidth="1"/>
    <col min="2057" max="2059" width="10.7109375" customWidth="1"/>
    <col min="2060" max="2060" width="15.140625" customWidth="1"/>
    <col min="2307" max="2307" width="20" customWidth="1"/>
    <col min="2308" max="2310" width="10.7109375" customWidth="1"/>
    <col min="2311" max="2311" width="6.5703125" customWidth="1"/>
    <col min="2312" max="2312" width="32.5703125" customWidth="1"/>
    <col min="2313" max="2315" width="10.7109375" customWidth="1"/>
    <col min="2316" max="2316" width="15.140625" customWidth="1"/>
    <col min="2563" max="2563" width="20" customWidth="1"/>
    <col min="2564" max="2566" width="10.7109375" customWidth="1"/>
    <col min="2567" max="2567" width="6.5703125" customWidth="1"/>
    <col min="2568" max="2568" width="32.5703125" customWidth="1"/>
    <col min="2569" max="2571" width="10.7109375" customWidth="1"/>
    <col min="2572" max="2572" width="15.140625" customWidth="1"/>
    <col min="2819" max="2819" width="20" customWidth="1"/>
    <col min="2820" max="2822" width="10.7109375" customWidth="1"/>
    <col min="2823" max="2823" width="6.5703125" customWidth="1"/>
    <col min="2824" max="2824" width="32.5703125" customWidth="1"/>
    <col min="2825" max="2827" width="10.7109375" customWidth="1"/>
    <col min="2828" max="2828" width="15.140625" customWidth="1"/>
    <col min="3075" max="3075" width="20" customWidth="1"/>
    <col min="3076" max="3078" width="10.7109375" customWidth="1"/>
    <col min="3079" max="3079" width="6.5703125" customWidth="1"/>
    <col min="3080" max="3080" width="32.5703125" customWidth="1"/>
    <col min="3081" max="3083" width="10.7109375" customWidth="1"/>
    <col min="3084" max="3084" width="15.140625" customWidth="1"/>
    <col min="3331" max="3331" width="20" customWidth="1"/>
    <col min="3332" max="3334" width="10.7109375" customWidth="1"/>
    <col min="3335" max="3335" width="6.5703125" customWidth="1"/>
    <col min="3336" max="3336" width="32.5703125" customWidth="1"/>
    <col min="3337" max="3339" width="10.7109375" customWidth="1"/>
    <col min="3340" max="3340" width="15.140625" customWidth="1"/>
    <col min="3587" max="3587" width="20" customWidth="1"/>
    <col min="3588" max="3590" width="10.7109375" customWidth="1"/>
    <col min="3591" max="3591" width="6.5703125" customWidth="1"/>
    <col min="3592" max="3592" width="32.5703125" customWidth="1"/>
    <col min="3593" max="3595" width="10.7109375" customWidth="1"/>
    <col min="3596" max="3596" width="15.140625" customWidth="1"/>
    <col min="3843" max="3843" width="20" customWidth="1"/>
    <col min="3844" max="3846" width="10.7109375" customWidth="1"/>
    <col min="3847" max="3847" width="6.5703125" customWidth="1"/>
    <col min="3848" max="3848" width="32.5703125" customWidth="1"/>
    <col min="3849" max="3851" width="10.7109375" customWidth="1"/>
    <col min="3852" max="3852" width="15.140625" customWidth="1"/>
    <col min="4099" max="4099" width="20" customWidth="1"/>
    <col min="4100" max="4102" width="10.7109375" customWidth="1"/>
    <col min="4103" max="4103" width="6.5703125" customWidth="1"/>
    <col min="4104" max="4104" width="32.5703125" customWidth="1"/>
    <col min="4105" max="4107" width="10.7109375" customWidth="1"/>
    <col min="4108" max="4108" width="15.140625" customWidth="1"/>
    <col min="4355" max="4355" width="20" customWidth="1"/>
    <col min="4356" max="4358" width="10.7109375" customWidth="1"/>
    <col min="4359" max="4359" width="6.5703125" customWidth="1"/>
    <col min="4360" max="4360" width="32.5703125" customWidth="1"/>
    <col min="4361" max="4363" width="10.7109375" customWidth="1"/>
    <col min="4364" max="4364" width="15.140625" customWidth="1"/>
    <col min="4611" max="4611" width="20" customWidth="1"/>
    <col min="4612" max="4614" width="10.7109375" customWidth="1"/>
    <col min="4615" max="4615" width="6.5703125" customWidth="1"/>
    <col min="4616" max="4616" width="32.5703125" customWidth="1"/>
    <col min="4617" max="4619" width="10.7109375" customWidth="1"/>
    <col min="4620" max="4620" width="15.140625" customWidth="1"/>
    <col min="4867" max="4867" width="20" customWidth="1"/>
    <col min="4868" max="4870" width="10.7109375" customWidth="1"/>
    <col min="4871" max="4871" width="6.5703125" customWidth="1"/>
    <col min="4872" max="4872" width="32.5703125" customWidth="1"/>
    <col min="4873" max="4875" width="10.7109375" customWidth="1"/>
    <col min="4876" max="4876" width="15.140625" customWidth="1"/>
    <col min="5123" max="5123" width="20" customWidth="1"/>
    <col min="5124" max="5126" width="10.7109375" customWidth="1"/>
    <col min="5127" max="5127" width="6.5703125" customWidth="1"/>
    <col min="5128" max="5128" width="32.5703125" customWidth="1"/>
    <col min="5129" max="5131" width="10.7109375" customWidth="1"/>
    <col min="5132" max="5132" width="15.140625" customWidth="1"/>
    <col min="5379" max="5379" width="20" customWidth="1"/>
    <col min="5380" max="5382" width="10.7109375" customWidth="1"/>
    <col min="5383" max="5383" width="6.5703125" customWidth="1"/>
    <col min="5384" max="5384" width="32.5703125" customWidth="1"/>
    <col min="5385" max="5387" width="10.7109375" customWidth="1"/>
    <col min="5388" max="5388" width="15.140625" customWidth="1"/>
    <col min="5635" max="5635" width="20" customWidth="1"/>
    <col min="5636" max="5638" width="10.7109375" customWidth="1"/>
    <col min="5639" max="5639" width="6.5703125" customWidth="1"/>
    <col min="5640" max="5640" width="32.5703125" customWidth="1"/>
    <col min="5641" max="5643" width="10.7109375" customWidth="1"/>
    <col min="5644" max="5644" width="15.140625" customWidth="1"/>
    <col min="5891" max="5891" width="20" customWidth="1"/>
    <col min="5892" max="5894" width="10.7109375" customWidth="1"/>
    <col min="5895" max="5895" width="6.5703125" customWidth="1"/>
    <col min="5896" max="5896" width="32.5703125" customWidth="1"/>
    <col min="5897" max="5899" width="10.7109375" customWidth="1"/>
    <col min="5900" max="5900" width="15.140625" customWidth="1"/>
    <col min="6147" max="6147" width="20" customWidth="1"/>
    <col min="6148" max="6150" width="10.7109375" customWidth="1"/>
    <col min="6151" max="6151" width="6.5703125" customWidth="1"/>
    <col min="6152" max="6152" width="32.5703125" customWidth="1"/>
    <col min="6153" max="6155" width="10.7109375" customWidth="1"/>
    <col min="6156" max="6156" width="15.140625" customWidth="1"/>
    <col min="6403" max="6403" width="20" customWidth="1"/>
    <col min="6404" max="6406" width="10.7109375" customWidth="1"/>
    <col min="6407" max="6407" width="6.5703125" customWidth="1"/>
    <col min="6408" max="6408" width="32.5703125" customWidth="1"/>
    <col min="6409" max="6411" width="10.7109375" customWidth="1"/>
    <col min="6412" max="6412" width="15.140625" customWidth="1"/>
    <col min="6659" max="6659" width="20" customWidth="1"/>
    <col min="6660" max="6662" width="10.7109375" customWidth="1"/>
    <col min="6663" max="6663" width="6.5703125" customWidth="1"/>
    <col min="6664" max="6664" width="32.5703125" customWidth="1"/>
    <col min="6665" max="6667" width="10.7109375" customWidth="1"/>
    <col min="6668" max="6668" width="15.140625" customWidth="1"/>
    <col min="6915" max="6915" width="20" customWidth="1"/>
    <col min="6916" max="6918" width="10.7109375" customWidth="1"/>
    <col min="6919" max="6919" width="6.5703125" customWidth="1"/>
    <col min="6920" max="6920" width="32.5703125" customWidth="1"/>
    <col min="6921" max="6923" width="10.7109375" customWidth="1"/>
    <col min="6924" max="6924" width="15.140625" customWidth="1"/>
    <col min="7171" max="7171" width="20" customWidth="1"/>
    <col min="7172" max="7174" width="10.7109375" customWidth="1"/>
    <col min="7175" max="7175" width="6.5703125" customWidth="1"/>
    <col min="7176" max="7176" width="32.5703125" customWidth="1"/>
    <col min="7177" max="7179" width="10.7109375" customWidth="1"/>
    <col min="7180" max="7180" width="15.140625" customWidth="1"/>
    <col min="7427" max="7427" width="20" customWidth="1"/>
    <col min="7428" max="7430" width="10.7109375" customWidth="1"/>
    <col min="7431" max="7431" width="6.5703125" customWidth="1"/>
    <col min="7432" max="7432" width="32.5703125" customWidth="1"/>
    <col min="7433" max="7435" width="10.7109375" customWidth="1"/>
    <col min="7436" max="7436" width="15.140625" customWidth="1"/>
    <col min="7683" max="7683" width="20" customWidth="1"/>
    <col min="7684" max="7686" width="10.7109375" customWidth="1"/>
    <col min="7687" max="7687" width="6.5703125" customWidth="1"/>
    <col min="7688" max="7688" width="32.5703125" customWidth="1"/>
    <col min="7689" max="7691" width="10.7109375" customWidth="1"/>
    <col min="7692" max="7692" width="15.140625" customWidth="1"/>
    <col min="7939" max="7939" width="20" customWidth="1"/>
    <col min="7940" max="7942" width="10.7109375" customWidth="1"/>
    <col min="7943" max="7943" width="6.5703125" customWidth="1"/>
    <col min="7944" max="7944" width="32.5703125" customWidth="1"/>
    <col min="7945" max="7947" width="10.7109375" customWidth="1"/>
    <col min="7948" max="7948" width="15.140625" customWidth="1"/>
    <col min="8195" max="8195" width="20" customWidth="1"/>
    <col min="8196" max="8198" width="10.7109375" customWidth="1"/>
    <col min="8199" max="8199" width="6.5703125" customWidth="1"/>
    <col min="8200" max="8200" width="32.5703125" customWidth="1"/>
    <col min="8201" max="8203" width="10.7109375" customWidth="1"/>
    <col min="8204" max="8204" width="15.140625" customWidth="1"/>
    <col min="8451" max="8451" width="20" customWidth="1"/>
    <col min="8452" max="8454" width="10.7109375" customWidth="1"/>
    <col min="8455" max="8455" width="6.5703125" customWidth="1"/>
    <col min="8456" max="8456" width="32.5703125" customWidth="1"/>
    <col min="8457" max="8459" width="10.7109375" customWidth="1"/>
    <col min="8460" max="8460" width="15.140625" customWidth="1"/>
    <col min="8707" max="8707" width="20" customWidth="1"/>
    <col min="8708" max="8710" width="10.7109375" customWidth="1"/>
    <col min="8711" max="8711" width="6.5703125" customWidth="1"/>
    <col min="8712" max="8712" width="32.5703125" customWidth="1"/>
    <col min="8713" max="8715" width="10.7109375" customWidth="1"/>
    <col min="8716" max="8716" width="15.140625" customWidth="1"/>
    <col min="8963" max="8963" width="20" customWidth="1"/>
    <col min="8964" max="8966" width="10.7109375" customWidth="1"/>
    <col min="8967" max="8967" width="6.5703125" customWidth="1"/>
    <col min="8968" max="8968" width="32.5703125" customWidth="1"/>
    <col min="8969" max="8971" width="10.7109375" customWidth="1"/>
    <col min="8972" max="8972" width="15.140625" customWidth="1"/>
    <col min="9219" max="9219" width="20" customWidth="1"/>
    <col min="9220" max="9222" width="10.7109375" customWidth="1"/>
    <col min="9223" max="9223" width="6.5703125" customWidth="1"/>
    <col min="9224" max="9224" width="32.5703125" customWidth="1"/>
    <col min="9225" max="9227" width="10.7109375" customWidth="1"/>
    <col min="9228" max="9228" width="15.140625" customWidth="1"/>
    <col min="9475" max="9475" width="20" customWidth="1"/>
    <col min="9476" max="9478" width="10.7109375" customWidth="1"/>
    <col min="9479" max="9479" width="6.5703125" customWidth="1"/>
    <col min="9480" max="9480" width="32.5703125" customWidth="1"/>
    <col min="9481" max="9483" width="10.7109375" customWidth="1"/>
    <col min="9484" max="9484" width="15.140625" customWidth="1"/>
    <col min="9731" max="9731" width="20" customWidth="1"/>
    <col min="9732" max="9734" width="10.7109375" customWidth="1"/>
    <col min="9735" max="9735" width="6.5703125" customWidth="1"/>
    <col min="9736" max="9736" width="32.5703125" customWidth="1"/>
    <col min="9737" max="9739" width="10.7109375" customWidth="1"/>
    <col min="9740" max="9740" width="15.140625" customWidth="1"/>
    <col min="9987" max="9987" width="20" customWidth="1"/>
    <col min="9988" max="9990" width="10.7109375" customWidth="1"/>
    <col min="9991" max="9991" width="6.5703125" customWidth="1"/>
    <col min="9992" max="9992" width="32.5703125" customWidth="1"/>
    <col min="9993" max="9995" width="10.7109375" customWidth="1"/>
    <col min="9996" max="9996" width="15.140625" customWidth="1"/>
    <col min="10243" max="10243" width="20" customWidth="1"/>
    <col min="10244" max="10246" width="10.7109375" customWidth="1"/>
    <col min="10247" max="10247" width="6.5703125" customWidth="1"/>
    <col min="10248" max="10248" width="32.5703125" customWidth="1"/>
    <col min="10249" max="10251" width="10.7109375" customWidth="1"/>
    <col min="10252" max="10252" width="15.140625" customWidth="1"/>
    <col min="10499" max="10499" width="20" customWidth="1"/>
    <col min="10500" max="10502" width="10.7109375" customWidth="1"/>
    <col min="10503" max="10503" width="6.5703125" customWidth="1"/>
    <col min="10504" max="10504" width="32.5703125" customWidth="1"/>
    <col min="10505" max="10507" width="10.7109375" customWidth="1"/>
    <col min="10508" max="10508" width="15.140625" customWidth="1"/>
    <col min="10755" max="10755" width="20" customWidth="1"/>
    <col min="10756" max="10758" width="10.7109375" customWidth="1"/>
    <col min="10759" max="10759" width="6.5703125" customWidth="1"/>
    <col min="10760" max="10760" width="32.5703125" customWidth="1"/>
    <col min="10761" max="10763" width="10.7109375" customWidth="1"/>
    <col min="10764" max="10764" width="15.140625" customWidth="1"/>
    <col min="11011" max="11011" width="20" customWidth="1"/>
    <col min="11012" max="11014" width="10.7109375" customWidth="1"/>
    <col min="11015" max="11015" width="6.5703125" customWidth="1"/>
    <col min="11016" max="11016" width="32.5703125" customWidth="1"/>
    <col min="11017" max="11019" width="10.7109375" customWidth="1"/>
    <col min="11020" max="11020" width="15.140625" customWidth="1"/>
    <col min="11267" max="11267" width="20" customWidth="1"/>
    <col min="11268" max="11270" width="10.7109375" customWidth="1"/>
    <col min="11271" max="11271" width="6.5703125" customWidth="1"/>
    <col min="11272" max="11272" width="32.5703125" customWidth="1"/>
    <col min="11273" max="11275" width="10.7109375" customWidth="1"/>
    <col min="11276" max="11276" width="15.140625" customWidth="1"/>
    <col min="11523" max="11523" width="20" customWidth="1"/>
    <col min="11524" max="11526" width="10.7109375" customWidth="1"/>
    <col min="11527" max="11527" width="6.5703125" customWidth="1"/>
    <col min="11528" max="11528" width="32.5703125" customWidth="1"/>
    <col min="11529" max="11531" width="10.7109375" customWidth="1"/>
    <col min="11532" max="11532" width="15.140625" customWidth="1"/>
    <col min="11779" max="11779" width="20" customWidth="1"/>
    <col min="11780" max="11782" width="10.7109375" customWidth="1"/>
    <col min="11783" max="11783" width="6.5703125" customWidth="1"/>
    <col min="11784" max="11784" width="32.5703125" customWidth="1"/>
    <col min="11785" max="11787" width="10.7109375" customWidth="1"/>
    <col min="11788" max="11788" width="15.140625" customWidth="1"/>
    <col min="12035" max="12035" width="20" customWidth="1"/>
    <col min="12036" max="12038" width="10.7109375" customWidth="1"/>
    <col min="12039" max="12039" width="6.5703125" customWidth="1"/>
    <col min="12040" max="12040" width="32.5703125" customWidth="1"/>
    <col min="12041" max="12043" width="10.7109375" customWidth="1"/>
    <col min="12044" max="12044" width="15.140625" customWidth="1"/>
    <col min="12291" max="12291" width="20" customWidth="1"/>
    <col min="12292" max="12294" width="10.7109375" customWidth="1"/>
    <col min="12295" max="12295" width="6.5703125" customWidth="1"/>
    <col min="12296" max="12296" width="32.5703125" customWidth="1"/>
    <col min="12297" max="12299" width="10.7109375" customWidth="1"/>
    <col min="12300" max="12300" width="15.140625" customWidth="1"/>
    <col min="12547" max="12547" width="20" customWidth="1"/>
    <col min="12548" max="12550" width="10.7109375" customWidth="1"/>
    <col min="12551" max="12551" width="6.5703125" customWidth="1"/>
    <col min="12552" max="12552" width="32.5703125" customWidth="1"/>
    <col min="12553" max="12555" width="10.7109375" customWidth="1"/>
    <col min="12556" max="12556" width="15.140625" customWidth="1"/>
    <col min="12803" max="12803" width="20" customWidth="1"/>
    <col min="12804" max="12806" width="10.7109375" customWidth="1"/>
    <col min="12807" max="12807" width="6.5703125" customWidth="1"/>
    <col min="12808" max="12808" width="32.5703125" customWidth="1"/>
    <col min="12809" max="12811" width="10.7109375" customWidth="1"/>
    <col min="12812" max="12812" width="15.140625" customWidth="1"/>
    <col min="13059" max="13059" width="20" customWidth="1"/>
    <col min="13060" max="13062" width="10.7109375" customWidth="1"/>
    <col min="13063" max="13063" width="6.5703125" customWidth="1"/>
    <col min="13064" max="13064" width="32.5703125" customWidth="1"/>
    <col min="13065" max="13067" width="10.7109375" customWidth="1"/>
    <col min="13068" max="13068" width="15.140625" customWidth="1"/>
    <col min="13315" max="13315" width="20" customWidth="1"/>
    <col min="13316" max="13318" width="10.7109375" customWidth="1"/>
    <col min="13319" max="13319" width="6.5703125" customWidth="1"/>
    <col min="13320" max="13320" width="32.5703125" customWidth="1"/>
    <col min="13321" max="13323" width="10.7109375" customWidth="1"/>
    <col min="13324" max="13324" width="15.140625" customWidth="1"/>
    <col min="13571" max="13571" width="20" customWidth="1"/>
    <col min="13572" max="13574" width="10.7109375" customWidth="1"/>
    <col min="13575" max="13575" width="6.5703125" customWidth="1"/>
    <col min="13576" max="13576" width="32.5703125" customWidth="1"/>
    <col min="13577" max="13579" width="10.7109375" customWidth="1"/>
    <col min="13580" max="13580" width="15.140625" customWidth="1"/>
    <col min="13827" max="13827" width="20" customWidth="1"/>
    <col min="13828" max="13830" width="10.7109375" customWidth="1"/>
    <col min="13831" max="13831" width="6.5703125" customWidth="1"/>
    <col min="13832" max="13832" width="32.5703125" customWidth="1"/>
    <col min="13833" max="13835" width="10.7109375" customWidth="1"/>
    <col min="13836" max="13836" width="15.140625" customWidth="1"/>
    <col min="14083" max="14083" width="20" customWidth="1"/>
    <col min="14084" max="14086" width="10.7109375" customWidth="1"/>
    <col min="14087" max="14087" width="6.5703125" customWidth="1"/>
    <col min="14088" max="14088" width="32.5703125" customWidth="1"/>
    <col min="14089" max="14091" width="10.7109375" customWidth="1"/>
    <col min="14092" max="14092" width="15.140625" customWidth="1"/>
    <col min="14339" max="14339" width="20" customWidth="1"/>
    <col min="14340" max="14342" width="10.7109375" customWidth="1"/>
    <col min="14343" max="14343" width="6.5703125" customWidth="1"/>
    <col min="14344" max="14344" width="32.5703125" customWidth="1"/>
    <col min="14345" max="14347" width="10.7109375" customWidth="1"/>
    <col min="14348" max="14348" width="15.140625" customWidth="1"/>
    <col min="14595" max="14595" width="20" customWidth="1"/>
    <col min="14596" max="14598" width="10.7109375" customWidth="1"/>
    <col min="14599" max="14599" width="6.5703125" customWidth="1"/>
    <col min="14600" max="14600" width="32.5703125" customWidth="1"/>
    <col min="14601" max="14603" width="10.7109375" customWidth="1"/>
    <col min="14604" max="14604" width="15.140625" customWidth="1"/>
    <col min="14851" max="14851" width="20" customWidth="1"/>
    <col min="14852" max="14854" width="10.7109375" customWidth="1"/>
    <col min="14855" max="14855" width="6.5703125" customWidth="1"/>
    <col min="14856" max="14856" width="32.5703125" customWidth="1"/>
    <col min="14857" max="14859" width="10.7109375" customWidth="1"/>
    <col min="14860" max="14860" width="15.140625" customWidth="1"/>
    <col min="15107" max="15107" width="20" customWidth="1"/>
    <col min="15108" max="15110" width="10.7109375" customWidth="1"/>
    <col min="15111" max="15111" width="6.5703125" customWidth="1"/>
    <col min="15112" max="15112" width="32.5703125" customWidth="1"/>
    <col min="15113" max="15115" width="10.7109375" customWidth="1"/>
    <col min="15116" max="15116" width="15.140625" customWidth="1"/>
    <col min="15363" max="15363" width="20" customWidth="1"/>
    <col min="15364" max="15366" width="10.7109375" customWidth="1"/>
    <col min="15367" max="15367" width="6.5703125" customWidth="1"/>
    <col min="15368" max="15368" width="32.5703125" customWidth="1"/>
    <col min="15369" max="15371" width="10.7109375" customWidth="1"/>
    <col min="15372" max="15372" width="15.140625" customWidth="1"/>
    <col min="15619" max="15619" width="20" customWidth="1"/>
    <col min="15620" max="15622" width="10.7109375" customWidth="1"/>
    <col min="15623" max="15623" width="6.5703125" customWidth="1"/>
    <col min="15624" max="15624" width="32.5703125" customWidth="1"/>
    <col min="15625" max="15627" width="10.7109375" customWidth="1"/>
    <col min="15628" max="15628" width="15.140625" customWidth="1"/>
    <col min="15875" max="15875" width="20" customWidth="1"/>
    <col min="15876" max="15878" width="10.7109375" customWidth="1"/>
    <col min="15879" max="15879" width="6.5703125" customWidth="1"/>
    <col min="15880" max="15880" width="32.5703125" customWidth="1"/>
    <col min="15881" max="15883" width="10.7109375" customWidth="1"/>
    <col min="15884" max="15884" width="15.140625" customWidth="1"/>
    <col min="16131" max="16131" width="20" customWidth="1"/>
    <col min="16132" max="16134" width="10.7109375" customWidth="1"/>
    <col min="16135" max="16135" width="6.5703125" customWidth="1"/>
    <col min="16136" max="16136" width="32.5703125" customWidth="1"/>
    <col min="16137" max="16139" width="10.7109375" customWidth="1"/>
    <col min="16140" max="16140" width="15.140625" customWidth="1"/>
  </cols>
  <sheetData>
    <row r="1" spans="1:12" ht="12" customHeight="1">
      <c r="A1" t="s">
        <v>453</v>
      </c>
      <c r="H1" s="98"/>
      <c r="J1" s="195"/>
      <c r="K1" s="195" t="s">
        <v>446</v>
      </c>
      <c r="L1" s="195"/>
    </row>
    <row r="2" spans="1:12" ht="12" customHeight="1">
      <c r="A2" s="690" t="s">
        <v>313</v>
      </c>
      <c r="B2" s="690"/>
      <c r="C2" s="690"/>
      <c r="D2" s="690"/>
      <c r="E2" s="690"/>
      <c r="F2" s="690"/>
      <c r="G2" s="690"/>
      <c r="H2" s="690"/>
      <c r="I2" s="690"/>
      <c r="J2" s="690"/>
      <c r="K2" s="690"/>
      <c r="L2" s="198"/>
    </row>
    <row r="3" spans="1:12" ht="12" customHeight="1">
      <c r="A3" s="693"/>
      <c r="B3" s="693"/>
      <c r="C3" s="693"/>
      <c r="D3" s="199"/>
      <c r="E3" s="199"/>
      <c r="F3" s="26"/>
      <c r="G3" s="694"/>
      <c r="H3" s="694"/>
      <c r="J3" s="196"/>
      <c r="K3" s="196" t="s">
        <v>312</v>
      </c>
      <c r="L3" s="196"/>
    </row>
    <row r="4" spans="1:12" ht="12" customHeight="1">
      <c r="A4" s="669" t="s">
        <v>64</v>
      </c>
      <c r="B4" s="669"/>
      <c r="C4" s="669"/>
      <c r="D4" s="669"/>
      <c r="E4" s="669"/>
      <c r="F4" s="669"/>
      <c r="G4" s="669" t="s">
        <v>65</v>
      </c>
      <c r="H4" s="669"/>
      <c r="I4" s="669"/>
      <c r="J4" s="669"/>
      <c r="K4" s="669"/>
      <c r="L4" s="96"/>
    </row>
    <row r="5" spans="1:12">
      <c r="A5" s="659" t="s">
        <v>96</v>
      </c>
      <c r="B5" s="660"/>
      <c r="C5" s="661"/>
      <c r="D5" s="691" t="s">
        <v>311</v>
      </c>
      <c r="E5" s="692"/>
      <c r="F5" s="572"/>
      <c r="G5" s="659" t="s">
        <v>96</v>
      </c>
      <c r="H5" s="661"/>
      <c r="I5" s="653" t="s">
        <v>311</v>
      </c>
      <c r="J5" s="653"/>
      <c r="K5" s="653"/>
      <c r="L5" s="95"/>
    </row>
    <row r="6" spans="1:12">
      <c r="A6" s="662"/>
      <c r="B6" s="663"/>
      <c r="C6" s="587"/>
      <c r="D6" s="197">
        <v>2016</v>
      </c>
      <c r="E6" s="197">
        <v>2017</v>
      </c>
      <c r="F6" s="197">
        <v>2018</v>
      </c>
      <c r="G6" s="662"/>
      <c r="H6" s="587"/>
      <c r="I6" s="197">
        <v>2016</v>
      </c>
      <c r="J6" s="197">
        <v>2017</v>
      </c>
      <c r="K6" s="197">
        <v>2018</v>
      </c>
      <c r="L6" s="95"/>
    </row>
    <row r="7" spans="1:12" ht="12" customHeight="1">
      <c r="A7" s="695" t="s">
        <v>310</v>
      </c>
      <c r="B7" s="696"/>
      <c r="C7" s="697"/>
      <c r="D7" s="126">
        <v>50</v>
      </c>
      <c r="E7" s="126">
        <v>50</v>
      </c>
      <c r="F7" s="126">
        <v>50</v>
      </c>
      <c r="G7" s="695" t="s">
        <v>309</v>
      </c>
      <c r="H7" s="697"/>
      <c r="I7" s="126">
        <f>ROUND(1.01*9762,0)</f>
        <v>9860</v>
      </c>
      <c r="J7" s="126">
        <f>ROUND(I7*1.01,0)</f>
        <v>9959</v>
      </c>
      <c r="K7" s="126">
        <f>ROUND(J7*1.01,0)</f>
        <v>10059</v>
      </c>
      <c r="L7" s="48"/>
    </row>
    <row r="8" spans="1:12" ht="12" customHeight="1">
      <c r="A8" s="695" t="s">
        <v>308</v>
      </c>
      <c r="B8" s="696"/>
      <c r="C8" s="697"/>
      <c r="D8" s="121"/>
      <c r="E8" s="126"/>
      <c r="F8" s="126"/>
      <c r="G8" s="698" t="s">
        <v>307</v>
      </c>
      <c r="H8" s="698"/>
      <c r="I8" s="126">
        <f>ROUND(1.01*2456,0)</f>
        <v>2481</v>
      </c>
      <c r="J8" s="126">
        <f>ROUND(I8*1.01,0)</f>
        <v>2506</v>
      </c>
      <c r="K8" s="126">
        <f>ROUND(J8*1.01,0)</f>
        <v>2531</v>
      </c>
      <c r="L8" s="48"/>
    </row>
    <row r="9" spans="1:12" ht="12" customHeight="1">
      <c r="A9" s="695" t="s">
        <v>306</v>
      </c>
      <c r="B9" s="696"/>
      <c r="C9" s="697"/>
      <c r="D9" s="126">
        <v>915</v>
      </c>
      <c r="E9" s="126">
        <f>ROUND(D9*1.015,0)</f>
        <v>929</v>
      </c>
      <c r="F9" s="126">
        <f>ROUND(E9*1.015,0)</f>
        <v>943</v>
      </c>
      <c r="G9" s="698" t="s">
        <v>305</v>
      </c>
      <c r="H9" s="698"/>
      <c r="I9" s="126">
        <v>6000</v>
      </c>
      <c r="J9" s="126">
        <f>ROUND(I9*1.02,0)</f>
        <v>6120</v>
      </c>
      <c r="K9" s="126">
        <f>ROUND(J9*1.02,0)</f>
        <v>6242</v>
      </c>
      <c r="L9" s="48"/>
    </row>
    <row r="10" spans="1:12" ht="12" customHeight="1">
      <c r="A10" s="695" t="s">
        <v>304</v>
      </c>
      <c r="B10" s="696"/>
      <c r="C10" s="697"/>
      <c r="D10" s="126"/>
      <c r="E10" s="126"/>
      <c r="F10" s="126"/>
      <c r="G10" s="698" t="s">
        <v>303</v>
      </c>
      <c r="H10" s="698"/>
      <c r="I10" s="126"/>
      <c r="J10" s="126"/>
      <c r="K10" s="126"/>
      <c r="L10" s="48"/>
    </row>
    <row r="11" spans="1:12" ht="12" customHeight="1">
      <c r="A11" s="698"/>
      <c r="B11" s="698"/>
      <c r="C11" s="698"/>
      <c r="D11" s="126"/>
      <c r="E11" s="126"/>
      <c r="F11" s="126"/>
      <c r="G11" s="698" t="s">
        <v>302</v>
      </c>
      <c r="H11" s="698"/>
      <c r="I11" s="126"/>
      <c r="J11" s="126"/>
      <c r="K11" s="126"/>
      <c r="L11" s="48"/>
    </row>
    <row r="12" spans="1:12" ht="12" customHeight="1">
      <c r="A12" s="699"/>
      <c r="B12" s="699"/>
      <c r="C12" s="699"/>
      <c r="D12" s="126"/>
      <c r="E12" s="126"/>
      <c r="F12" s="126"/>
      <c r="G12" s="705" t="s">
        <v>301</v>
      </c>
      <c r="H12" s="706"/>
      <c r="I12" s="126"/>
      <c r="J12" s="126"/>
      <c r="K12" s="126"/>
      <c r="L12" s="48"/>
    </row>
    <row r="13" spans="1:12" ht="12" customHeight="1">
      <c r="A13" s="707"/>
      <c r="B13" s="707"/>
      <c r="C13" s="707"/>
      <c r="D13" s="126"/>
      <c r="E13" s="126"/>
      <c r="F13" s="126"/>
      <c r="G13" s="695" t="s">
        <v>300</v>
      </c>
      <c r="H13" s="697"/>
      <c r="I13" s="126"/>
      <c r="J13" s="126"/>
      <c r="K13" s="126"/>
      <c r="L13" s="48"/>
    </row>
    <row r="14" spans="1:12" s="1" customFormat="1" ht="23.25" customHeight="1">
      <c r="A14" s="701" t="s">
        <v>299</v>
      </c>
      <c r="B14" s="703"/>
      <c r="C14" s="702"/>
      <c r="D14" s="127">
        <f>SUM(D7:D10)</f>
        <v>965</v>
      </c>
      <c r="E14" s="127">
        <f>SUM(E7:E10)</f>
        <v>979</v>
      </c>
      <c r="F14" s="127">
        <f>SUM(F7:F10)</f>
        <v>993</v>
      </c>
      <c r="G14" s="701" t="s">
        <v>298</v>
      </c>
      <c r="H14" s="702"/>
      <c r="I14" s="127">
        <f>SUM(I7:I11)</f>
        <v>18341</v>
      </c>
      <c r="J14" s="127">
        <f>SUM(J7:J11)</f>
        <v>18585</v>
      </c>
      <c r="K14" s="127">
        <f>SUM(K7:K11)</f>
        <v>18832</v>
      </c>
      <c r="L14" s="55"/>
    </row>
    <row r="15" spans="1:12" ht="12" customHeight="1">
      <c r="A15" s="695"/>
      <c r="B15" s="696"/>
      <c r="C15" s="697"/>
      <c r="D15" s="127"/>
      <c r="E15" s="127"/>
      <c r="F15" s="127"/>
      <c r="G15" s="695"/>
      <c r="H15" s="697"/>
      <c r="I15" s="126"/>
      <c r="J15" s="126"/>
      <c r="K15" s="126"/>
      <c r="L15" s="48"/>
    </row>
    <row r="16" spans="1:12" ht="12" customHeight="1">
      <c r="A16" s="695" t="s">
        <v>284</v>
      </c>
      <c r="B16" s="696"/>
      <c r="C16" s="697"/>
      <c r="D16" s="126"/>
      <c r="E16" s="126"/>
      <c r="F16" s="126"/>
      <c r="G16" s="695" t="s">
        <v>297</v>
      </c>
      <c r="H16" s="697"/>
      <c r="I16" s="126"/>
      <c r="J16" s="126"/>
      <c r="K16" s="126"/>
    </row>
    <row r="17" spans="1:12" ht="12" customHeight="1">
      <c r="A17" s="700" t="s">
        <v>282</v>
      </c>
      <c r="B17" s="700"/>
      <c r="C17" s="700"/>
      <c r="D17" s="126"/>
      <c r="E17" s="126"/>
      <c r="F17" s="126"/>
      <c r="G17" s="700" t="s">
        <v>281</v>
      </c>
      <c r="H17" s="700"/>
      <c r="I17" s="126"/>
      <c r="J17" s="126"/>
      <c r="K17" s="126"/>
    </row>
    <row r="18" spans="1:12" ht="12" customHeight="1">
      <c r="A18" s="700" t="s">
        <v>280</v>
      </c>
      <c r="B18" s="700"/>
      <c r="C18" s="700"/>
      <c r="D18" s="126"/>
      <c r="E18" s="126"/>
      <c r="F18" s="126"/>
      <c r="G18" s="711" t="s">
        <v>296</v>
      </c>
      <c r="H18" s="711"/>
      <c r="I18" s="126"/>
      <c r="J18" s="126"/>
      <c r="K18" s="126"/>
    </row>
    <row r="19" spans="1:12" ht="12" customHeight="1">
      <c r="A19" s="698" t="s">
        <v>278</v>
      </c>
      <c r="B19" s="698"/>
      <c r="C19" s="698"/>
      <c r="D19" s="126"/>
      <c r="E19" s="126"/>
      <c r="F19" s="126"/>
      <c r="G19" s="700" t="s">
        <v>277</v>
      </c>
      <c r="H19" s="700"/>
      <c r="I19" s="126"/>
      <c r="J19" s="126"/>
      <c r="K19" s="126"/>
    </row>
    <row r="20" spans="1:12" ht="12" customHeight="1">
      <c r="A20" s="698" t="s">
        <v>276</v>
      </c>
      <c r="B20" s="698"/>
      <c r="C20" s="698"/>
      <c r="D20" s="126"/>
      <c r="E20" s="126"/>
      <c r="F20" s="126"/>
      <c r="G20" s="700" t="s">
        <v>275</v>
      </c>
      <c r="H20" s="700"/>
      <c r="I20" s="126"/>
      <c r="J20" s="126"/>
      <c r="K20" s="126"/>
    </row>
    <row r="21" spans="1:12" ht="12" customHeight="1">
      <c r="A21" s="700" t="s">
        <v>274</v>
      </c>
      <c r="B21" s="700"/>
      <c r="C21" s="700"/>
      <c r="D21" s="126">
        <f>+I25-D14</f>
        <v>17376</v>
      </c>
      <c r="E21" s="126">
        <f>+J25-E14</f>
        <v>17606</v>
      </c>
      <c r="F21" s="126">
        <f>+K25-F14</f>
        <v>17839</v>
      </c>
      <c r="G21" s="700" t="s">
        <v>273</v>
      </c>
      <c r="H21" s="700"/>
      <c r="I21" s="126"/>
      <c r="J21" s="126"/>
      <c r="K21" s="126"/>
    </row>
    <row r="22" spans="1:12" ht="12" customHeight="1">
      <c r="A22" s="704"/>
      <c r="B22" s="704"/>
      <c r="C22" s="704"/>
      <c r="D22" s="126"/>
      <c r="E22" s="126"/>
      <c r="F22" s="126"/>
      <c r="G22" s="700" t="s">
        <v>272</v>
      </c>
      <c r="H22" s="700"/>
      <c r="I22" s="126"/>
      <c r="J22" s="126"/>
      <c r="K22" s="126"/>
    </row>
    <row r="23" spans="1:12" ht="12" customHeight="1">
      <c r="A23" s="699" t="s">
        <v>295</v>
      </c>
      <c r="B23" s="699"/>
      <c r="C23" s="699"/>
      <c r="D23" s="127">
        <f>SUM(D16:D21)</f>
        <v>17376</v>
      </c>
      <c r="E23" s="127">
        <f>SUM(E16:E21)</f>
        <v>17606</v>
      </c>
      <c r="F23" s="127">
        <f>SUM(F16:F21)</f>
        <v>17839</v>
      </c>
      <c r="G23" s="701" t="s">
        <v>294</v>
      </c>
      <c r="H23" s="702"/>
      <c r="I23" s="127">
        <f>SUM(I16:I22)</f>
        <v>0</v>
      </c>
      <c r="J23" s="127">
        <f>SUM(J16:J22)</f>
        <v>0</v>
      </c>
      <c r="K23" s="127">
        <f>SUM(K16:K22)</f>
        <v>0</v>
      </c>
      <c r="L23" s="48"/>
    </row>
    <row r="24" spans="1:12" ht="12" customHeight="1">
      <c r="A24" s="707"/>
      <c r="B24" s="707"/>
      <c r="C24" s="707"/>
      <c r="D24" s="127"/>
      <c r="E24" s="127"/>
      <c r="F24" s="127"/>
      <c r="G24" s="712"/>
      <c r="H24" s="713"/>
      <c r="I24" s="127"/>
      <c r="J24" s="127"/>
      <c r="K24" s="127"/>
      <c r="L24" s="48"/>
    </row>
    <row r="25" spans="1:12" ht="12" customHeight="1">
      <c r="A25" s="699" t="s">
        <v>293</v>
      </c>
      <c r="B25" s="699"/>
      <c r="C25" s="699"/>
      <c r="D25" s="127">
        <f>+D14+D23</f>
        <v>18341</v>
      </c>
      <c r="E25" s="127">
        <f>+E14+E23</f>
        <v>18585</v>
      </c>
      <c r="F25" s="127">
        <f>+F14+F23</f>
        <v>18832</v>
      </c>
      <c r="G25" s="701" t="s">
        <v>292</v>
      </c>
      <c r="H25" s="702"/>
      <c r="I25" s="127">
        <f>+I14+I23</f>
        <v>18341</v>
      </c>
      <c r="J25" s="127">
        <f>+J14+J23</f>
        <v>18585</v>
      </c>
      <c r="K25" s="127">
        <f>+K14+K23</f>
        <v>18832</v>
      </c>
      <c r="L25" s="48"/>
    </row>
    <row r="26" spans="1:12" ht="12" customHeight="1">
      <c r="A26" s="698"/>
      <c r="B26" s="698"/>
      <c r="C26" s="698"/>
      <c r="D26" s="127"/>
      <c r="E26" s="127"/>
      <c r="F26" s="127"/>
      <c r="G26" s="695"/>
      <c r="H26" s="697"/>
      <c r="I26" s="126"/>
      <c r="J26" s="126"/>
      <c r="K26" s="126"/>
      <c r="L26" s="48"/>
    </row>
    <row r="27" spans="1:12" ht="12.75" customHeight="1">
      <c r="A27" s="695" t="s">
        <v>291</v>
      </c>
      <c r="B27" s="696"/>
      <c r="C27" s="697"/>
      <c r="D27" s="126"/>
      <c r="E27" s="126"/>
      <c r="F27" s="126"/>
      <c r="G27" s="695" t="s">
        <v>290</v>
      </c>
      <c r="H27" s="697"/>
      <c r="I27" s="126">
        <v>3500</v>
      </c>
      <c r="J27" s="126">
        <v>3500</v>
      </c>
      <c r="K27" s="126">
        <v>3500</v>
      </c>
      <c r="L27" s="48"/>
    </row>
    <row r="28" spans="1:12" ht="12" customHeight="1">
      <c r="A28" s="695" t="s">
        <v>289</v>
      </c>
      <c r="B28" s="696"/>
      <c r="C28" s="697"/>
      <c r="D28" s="126"/>
      <c r="E28" s="126"/>
      <c r="F28" s="126"/>
      <c r="G28" s="695" t="s">
        <v>228</v>
      </c>
      <c r="H28" s="697"/>
      <c r="I28" s="126"/>
      <c r="J28" s="126"/>
      <c r="K28" s="126"/>
      <c r="L28" s="48"/>
    </row>
    <row r="29" spans="1:12" ht="12" customHeight="1">
      <c r="A29" s="698" t="s">
        <v>288</v>
      </c>
      <c r="B29" s="698"/>
      <c r="C29" s="698"/>
      <c r="D29" s="126"/>
      <c r="E29" s="126"/>
      <c r="F29" s="126"/>
      <c r="G29" s="695" t="s">
        <v>287</v>
      </c>
      <c r="H29" s="697"/>
      <c r="I29" s="126"/>
      <c r="J29" s="126"/>
      <c r="K29" s="126"/>
      <c r="L29" s="48"/>
    </row>
    <row r="30" spans="1:12" ht="24" customHeight="1">
      <c r="A30" s="701" t="s">
        <v>286</v>
      </c>
      <c r="B30" s="703"/>
      <c r="C30" s="702"/>
      <c r="D30" s="126">
        <f>SUM(D27:D29)</f>
        <v>0</v>
      </c>
      <c r="E30" s="126">
        <f>SUM(E27:E29)</f>
        <v>0</v>
      </c>
      <c r="F30" s="126">
        <f>SUM(F27:F29)</f>
        <v>0</v>
      </c>
      <c r="G30" s="701" t="s">
        <v>285</v>
      </c>
      <c r="H30" s="702"/>
      <c r="I30" s="127">
        <f>SUM(I27:I29)</f>
        <v>3500</v>
      </c>
      <c r="J30" s="127">
        <f>SUM(J27:J29)</f>
        <v>3500</v>
      </c>
      <c r="K30" s="126">
        <f>SUM(K27:K29)</f>
        <v>3500</v>
      </c>
      <c r="L30" s="48"/>
    </row>
    <row r="31" spans="1:12" ht="12" customHeight="1">
      <c r="A31" s="698"/>
      <c r="B31" s="698"/>
      <c r="C31" s="698"/>
      <c r="D31" s="126"/>
      <c r="E31" s="126"/>
      <c r="F31" s="126"/>
      <c r="G31" s="695"/>
      <c r="H31" s="697"/>
      <c r="I31" s="126"/>
      <c r="J31" s="126"/>
      <c r="K31" s="126"/>
      <c r="L31" s="48"/>
    </row>
    <row r="32" spans="1:12" ht="12" customHeight="1">
      <c r="A32" s="695" t="s">
        <v>284</v>
      </c>
      <c r="B32" s="696"/>
      <c r="C32" s="697"/>
      <c r="D32" s="126"/>
      <c r="E32" s="126"/>
      <c r="F32" s="126"/>
      <c r="G32" s="695" t="s">
        <v>283</v>
      </c>
      <c r="H32" s="697"/>
      <c r="I32" s="126"/>
      <c r="J32" s="126"/>
      <c r="K32" s="126"/>
    </row>
    <row r="33" spans="1:12" ht="12" customHeight="1">
      <c r="A33" s="700" t="s">
        <v>282</v>
      </c>
      <c r="B33" s="700"/>
      <c r="C33" s="700"/>
      <c r="D33" s="126"/>
      <c r="E33" s="126"/>
      <c r="F33" s="126"/>
      <c r="G33" s="700" t="s">
        <v>281</v>
      </c>
      <c r="H33" s="700"/>
      <c r="I33" s="126"/>
      <c r="J33" s="126"/>
      <c r="K33" s="126"/>
    </row>
    <row r="34" spans="1:12" ht="12" customHeight="1">
      <c r="A34" s="700" t="s">
        <v>280</v>
      </c>
      <c r="B34" s="700"/>
      <c r="C34" s="700"/>
      <c r="D34" s="126"/>
      <c r="E34" s="126"/>
      <c r="F34" s="126"/>
      <c r="G34" s="695" t="s">
        <v>279</v>
      </c>
      <c r="H34" s="697"/>
      <c r="I34" s="126"/>
      <c r="J34" s="126"/>
      <c r="K34" s="126"/>
    </row>
    <row r="35" spans="1:12" ht="12" customHeight="1">
      <c r="A35" s="698" t="s">
        <v>278</v>
      </c>
      <c r="B35" s="698"/>
      <c r="C35" s="698"/>
      <c r="D35" s="126"/>
      <c r="E35" s="126"/>
      <c r="F35" s="126"/>
      <c r="G35" s="695" t="s">
        <v>277</v>
      </c>
      <c r="H35" s="697"/>
      <c r="I35" s="126"/>
      <c r="J35" s="126"/>
      <c r="K35" s="126"/>
    </row>
    <row r="36" spans="1:12" ht="12" customHeight="1">
      <c r="A36" s="698" t="s">
        <v>276</v>
      </c>
      <c r="B36" s="698"/>
      <c r="C36" s="698"/>
      <c r="D36" s="126"/>
      <c r="E36" s="126"/>
      <c r="F36" s="126"/>
      <c r="G36" s="700" t="s">
        <v>275</v>
      </c>
      <c r="H36" s="700"/>
      <c r="I36" s="126"/>
      <c r="J36" s="126"/>
      <c r="K36" s="126"/>
    </row>
    <row r="37" spans="1:12" ht="12" customHeight="1">
      <c r="A37" s="700" t="s">
        <v>274</v>
      </c>
      <c r="B37" s="700"/>
      <c r="C37" s="700"/>
      <c r="D37" s="126">
        <f>+I30</f>
        <v>3500</v>
      </c>
      <c r="E37" s="126">
        <f>+J30</f>
        <v>3500</v>
      </c>
      <c r="F37" s="126">
        <f>+K30</f>
        <v>3500</v>
      </c>
      <c r="G37" s="700" t="s">
        <v>273</v>
      </c>
      <c r="H37" s="700"/>
      <c r="I37" s="126"/>
      <c r="J37" s="126"/>
      <c r="K37" s="126"/>
    </row>
    <row r="38" spans="1:12" ht="12" customHeight="1">
      <c r="A38" s="704"/>
      <c r="B38" s="704"/>
      <c r="C38" s="704"/>
      <c r="D38" s="126"/>
      <c r="E38" s="126"/>
      <c r="F38" s="126"/>
      <c r="G38" s="700" t="s">
        <v>272</v>
      </c>
      <c r="H38" s="700"/>
      <c r="I38" s="126"/>
      <c r="J38" s="126"/>
      <c r="K38" s="126"/>
    </row>
    <row r="39" spans="1:12" ht="12" customHeight="1">
      <c r="A39" s="701" t="s">
        <v>271</v>
      </c>
      <c r="B39" s="703"/>
      <c r="C39" s="702"/>
      <c r="D39" s="127">
        <f>SUM(D32:D37)</f>
        <v>3500</v>
      </c>
      <c r="E39" s="127">
        <f>SUM(E32:E37)</f>
        <v>3500</v>
      </c>
      <c r="F39" s="127">
        <f>SUM(F32:F37)</f>
        <v>3500</v>
      </c>
      <c r="G39" s="701" t="s">
        <v>270</v>
      </c>
      <c r="H39" s="702"/>
      <c r="I39" s="127">
        <f>SUM(I32:I38)</f>
        <v>0</v>
      </c>
      <c r="J39" s="127">
        <f>SUM(J32:J38)</f>
        <v>0</v>
      </c>
      <c r="K39" s="127">
        <f>SUM(K32:K38)</f>
        <v>0</v>
      </c>
      <c r="L39" s="48"/>
    </row>
    <row r="40" spans="1:12" ht="12" customHeight="1">
      <c r="A40" s="698"/>
      <c r="B40" s="698"/>
      <c r="C40" s="698"/>
      <c r="D40" s="127"/>
      <c r="E40" s="127"/>
      <c r="F40" s="127"/>
      <c r="G40" s="695"/>
      <c r="H40" s="697"/>
      <c r="I40" s="127"/>
      <c r="J40" s="127"/>
      <c r="K40" s="127"/>
      <c r="L40" s="48"/>
    </row>
    <row r="41" spans="1:12" ht="12.75" customHeight="1">
      <c r="A41" s="699" t="s">
        <v>269</v>
      </c>
      <c r="B41" s="699"/>
      <c r="C41" s="699"/>
      <c r="D41" s="127">
        <f>+D30+D39</f>
        <v>3500</v>
      </c>
      <c r="E41" s="127">
        <f>+E30+E39</f>
        <v>3500</v>
      </c>
      <c r="F41" s="127">
        <f>+F30+F39</f>
        <v>3500</v>
      </c>
      <c r="G41" s="701" t="s">
        <v>268</v>
      </c>
      <c r="H41" s="702"/>
      <c r="I41" s="127">
        <f>+I30+I39</f>
        <v>3500</v>
      </c>
      <c r="J41" s="127">
        <f>+J30+J39</f>
        <v>3500</v>
      </c>
      <c r="K41" s="127">
        <f>+K30+K39</f>
        <v>3500</v>
      </c>
      <c r="L41" s="48"/>
    </row>
    <row r="42" spans="1:12" ht="12" customHeight="1">
      <c r="A42" s="698"/>
      <c r="B42" s="698"/>
      <c r="C42" s="698"/>
      <c r="D42" s="127"/>
      <c r="E42" s="127"/>
      <c r="F42" s="127"/>
      <c r="G42" s="709"/>
      <c r="H42" s="710"/>
      <c r="I42" s="127"/>
      <c r="J42" s="127"/>
      <c r="K42" s="127"/>
      <c r="L42" s="48"/>
    </row>
    <row r="43" spans="1:12" ht="12.75" customHeight="1">
      <c r="A43" s="708" t="s">
        <v>267</v>
      </c>
      <c r="B43" s="708"/>
      <c r="C43" s="708"/>
      <c r="D43" s="127">
        <f>+D25+D41</f>
        <v>21841</v>
      </c>
      <c r="E43" s="127">
        <f>+E25+E41</f>
        <v>22085</v>
      </c>
      <c r="F43" s="127">
        <f>+F25+F41</f>
        <v>22332</v>
      </c>
      <c r="G43" s="708" t="s">
        <v>266</v>
      </c>
      <c r="H43" s="708"/>
      <c r="I43" s="127">
        <f>+I25+I41</f>
        <v>21841</v>
      </c>
      <c r="J43" s="127">
        <f>+J25+J41</f>
        <v>22085</v>
      </c>
      <c r="K43" s="127">
        <f>+K25+K41</f>
        <v>22332</v>
      </c>
      <c r="L43" s="48"/>
    </row>
  </sheetData>
  <mergeCells count="83">
    <mergeCell ref="A5:C6"/>
    <mergeCell ref="D5:F5"/>
    <mergeCell ref="G5:H6"/>
    <mergeCell ref="I5:K5"/>
    <mergeCell ref="A2:K2"/>
    <mergeCell ref="A3:C3"/>
    <mergeCell ref="G3:H3"/>
    <mergeCell ref="A4:F4"/>
    <mergeCell ref="G4:K4"/>
    <mergeCell ref="A7:C7"/>
    <mergeCell ref="G7:H7"/>
    <mergeCell ref="A8:C8"/>
    <mergeCell ref="G8:H8"/>
    <mergeCell ref="A9:C9"/>
    <mergeCell ref="G9:H9"/>
    <mergeCell ref="A10:C10"/>
    <mergeCell ref="G10:H10"/>
    <mergeCell ref="A11:C11"/>
    <mergeCell ref="G11:H11"/>
    <mergeCell ref="A12:C12"/>
    <mergeCell ref="G12:H12"/>
    <mergeCell ref="A13:C13"/>
    <mergeCell ref="G13:H13"/>
    <mergeCell ref="A14:C14"/>
    <mergeCell ref="G14:H14"/>
    <mergeCell ref="A15:C15"/>
    <mergeCell ref="G15:H15"/>
    <mergeCell ref="A16:C16"/>
    <mergeCell ref="G16:H16"/>
    <mergeCell ref="A17:C17"/>
    <mergeCell ref="G17:H17"/>
    <mergeCell ref="A18:C18"/>
    <mergeCell ref="G18:H18"/>
    <mergeCell ref="A19:C19"/>
    <mergeCell ref="G19:H19"/>
    <mergeCell ref="A20:C20"/>
    <mergeCell ref="G20:H20"/>
    <mergeCell ref="A21:C21"/>
    <mergeCell ref="G21:H21"/>
    <mergeCell ref="A22:C22"/>
    <mergeCell ref="G22:H22"/>
    <mergeCell ref="A23:C23"/>
    <mergeCell ref="G23:H23"/>
    <mergeCell ref="A24:C24"/>
    <mergeCell ref="G24:H24"/>
    <mergeCell ref="A25:C25"/>
    <mergeCell ref="G25:H25"/>
    <mergeCell ref="A26:C26"/>
    <mergeCell ref="G26:H26"/>
    <mergeCell ref="A27:C27"/>
    <mergeCell ref="G27:H27"/>
    <mergeCell ref="A28:C28"/>
    <mergeCell ref="G28:H28"/>
    <mergeCell ref="A29:C29"/>
    <mergeCell ref="G29:H29"/>
    <mergeCell ref="A30:C30"/>
    <mergeCell ref="G30:H30"/>
    <mergeCell ref="A31:C31"/>
    <mergeCell ref="G31:H31"/>
    <mergeCell ref="A32:C32"/>
    <mergeCell ref="G32:H32"/>
    <mergeCell ref="A33:C33"/>
    <mergeCell ref="G33:H33"/>
    <mergeCell ref="A34:C34"/>
    <mergeCell ref="G34:H34"/>
    <mergeCell ref="A35:C35"/>
    <mergeCell ref="G35:H35"/>
    <mergeCell ref="A36:C36"/>
    <mergeCell ref="G36:H36"/>
    <mergeCell ref="A37:C37"/>
    <mergeCell ref="G37:H37"/>
    <mergeCell ref="A38:C38"/>
    <mergeCell ref="G38:H38"/>
    <mergeCell ref="A39:C39"/>
    <mergeCell ref="G39:H39"/>
    <mergeCell ref="A43:C43"/>
    <mergeCell ref="G43:H43"/>
    <mergeCell ref="A40:C40"/>
    <mergeCell ref="G40:H40"/>
    <mergeCell ref="A41:C41"/>
    <mergeCell ref="G41:H41"/>
    <mergeCell ref="A42:C42"/>
    <mergeCell ref="G42:H42"/>
  </mergeCells>
  <pageMargins left="0.7" right="0.7" top="0.75" bottom="0.75" header="0.3" footer="0.3"/>
  <pageSetup paperSize="9" scale="92" orientation="landscape" r:id="rId1"/>
  <headerFooter alignWithMargins="0">
    <oddHeader>&amp;C&amp;12 2015. évi költségvetés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3"/>
  <sheetViews>
    <sheetView view="pageLayout" topLeftCell="A2" workbookViewId="0">
      <selection activeCell="A4" sqref="A4:K43"/>
    </sheetView>
  </sheetViews>
  <sheetFormatPr defaultRowHeight="12.75"/>
  <cols>
    <col min="3" max="3" width="20" customWidth="1"/>
    <col min="4" max="6" width="10.7109375" customWidth="1"/>
    <col min="7" max="7" width="6.5703125" customWidth="1"/>
    <col min="8" max="8" width="32.5703125" customWidth="1"/>
    <col min="9" max="11" width="10.7109375" customWidth="1"/>
    <col min="12" max="12" width="15.140625" customWidth="1"/>
    <col min="259" max="259" width="20" customWidth="1"/>
    <col min="260" max="262" width="10.7109375" customWidth="1"/>
    <col min="263" max="263" width="6.5703125" customWidth="1"/>
    <col min="264" max="264" width="32.5703125" customWidth="1"/>
    <col min="265" max="267" width="10.7109375" customWidth="1"/>
    <col min="268" max="268" width="15.140625" customWidth="1"/>
    <col min="515" max="515" width="20" customWidth="1"/>
    <col min="516" max="518" width="10.7109375" customWidth="1"/>
    <col min="519" max="519" width="6.5703125" customWidth="1"/>
    <col min="520" max="520" width="32.5703125" customWidth="1"/>
    <col min="521" max="523" width="10.7109375" customWidth="1"/>
    <col min="524" max="524" width="15.140625" customWidth="1"/>
    <col min="771" max="771" width="20" customWidth="1"/>
    <col min="772" max="774" width="10.7109375" customWidth="1"/>
    <col min="775" max="775" width="6.5703125" customWidth="1"/>
    <col min="776" max="776" width="32.5703125" customWidth="1"/>
    <col min="777" max="779" width="10.7109375" customWidth="1"/>
    <col min="780" max="780" width="15.140625" customWidth="1"/>
    <col min="1027" max="1027" width="20" customWidth="1"/>
    <col min="1028" max="1030" width="10.7109375" customWidth="1"/>
    <col min="1031" max="1031" width="6.5703125" customWidth="1"/>
    <col min="1032" max="1032" width="32.5703125" customWidth="1"/>
    <col min="1033" max="1035" width="10.7109375" customWidth="1"/>
    <col min="1036" max="1036" width="15.140625" customWidth="1"/>
    <col min="1283" max="1283" width="20" customWidth="1"/>
    <col min="1284" max="1286" width="10.7109375" customWidth="1"/>
    <col min="1287" max="1287" width="6.5703125" customWidth="1"/>
    <col min="1288" max="1288" width="32.5703125" customWidth="1"/>
    <col min="1289" max="1291" width="10.7109375" customWidth="1"/>
    <col min="1292" max="1292" width="15.140625" customWidth="1"/>
    <col min="1539" max="1539" width="20" customWidth="1"/>
    <col min="1540" max="1542" width="10.7109375" customWidth="1"/>
    <col min="1543" max="1543" width="6.5703125" customWidth="1"/>
    <col min="1544" max="1544" width="32.5703125" customWidth="1"/>
    <col min="1545" max="1547" width="10.7109375" customWidth="1"/>
    <col min="1548" max="1548" width="15.140625" customWidth="1"/>
    <col min="1795" max="1795" width="20" customWidth="1"/>
    <col min="1796" max="1798" width="10.7109375" customWidth="1"/>
    <col min="1799" max="1799" width="6.5703125" customWidth="1"/>
    <col min="1800" max="1800" width="32.5703125" customWidth="1"/>
    <col min="1801" max="1803" width="10.7109375" customWidth="1"/>
    <col min="1804" max="1804" width="15.140625" customWidth="1"/>
    <col min="2051" max="2051" width="20" customWidth="1"/>
    <col min="2052" max="2054" width="10.7109375" customWidth="1"/>
    <col min="2055" max="2055" width="6.5703125" customWidth="1"/>
    <col min="2056" max="2056" width="32.5703125" customWidth="1"/>
    <col min="2057" max="2059" width="10.7109375" customWidth="1"/>
    <col min="2060" max="2060" width="15.140625" customWidth="1"/>
    <col min="2307" max="2307" width="20" customWidth="1"/>
    <col min="2308" max="2310" width="10.7109375" customWidth="1"/>
    <col min="2311" max="2311" width="6.5703125" customWidth="1"/>
    <col min="2312" max="2312" width="32.5703125" customWidth="1"/>
    <col min="2313" max="2315" width="10.7109375" customWidth="1"/>
    <col min="2316" max="2316" width="15.140625" customWidth="1"/>
    <col min="2563" max="2563" width="20" customWidth="1"/>
    <col min="2564" max="2566" width="10.7109375" customWidth="1"/>
    <col min="2567" max="2567" width="6.5703125" customWidth="1"/>
    <col min="2568" max="2568" width="32.5703125" customWidth="1"/>
    <col min="2569" max="2571" width="10.7109375" customWidth="1"/>
    <col min="2572" max="2572" width="15.140625" customWidth="1"/>
    <col min="2819" max="2819" width="20" customWidth="1"/>
    <col min="2820" max="2822" width="10.7109375" customWidth="1"/>
    <col min="2823" max="2823" width="6.5703125" customWidth="1"/>
    <col min="2824" max="2824" width="32.5703125" customWidth="1"/>
    <col min="2825" max="2827" width="10.7109375" customWidth="1"/>
    <col min="2828" max="2828" width="15.140625" customWidth="1"/>
    <col min="3075" max="3075" width="20" customWidth="1"/>
    <col min="3076" max="3078" width="10.7109375" customWidth="1"/>
    <col min="3079" max="3079" width="6.5703125" customWidth="1"/>
    <col min="3080" max="3080" width="32.5703125" customWidth="1"/>
    <col min="3081" max="3083" width="10.7109375" customWidth="1"/>
    <col min="3084" max="3084" width="15.140625" customWidth="1"/>
    <col min="3331" max="3331" width="20" customWidth="1"/>
    <col min="3332" max="3334" width="10.7109375" customWidth="1"/>
    <col min="3335" max="3335" width="6.5703125" customWidth="1"/>
    <col min="3336" max="3336" width="32.5703125" customWidth="1"/>
    <col min="3337" max="3339" width="10.7109375" customWidth="1"/>
    <col min="3340" max="3340" width="15.140625" customWidth="1"/>
    <col min="3587" max="3587" width="20" customWidth="1"/>
    <col min="3588" max="3590" width="10.7109375" customWidth="1"/>
    <col min="3591" max="3591" width="6.5703125" customWidth="1"/>
    <col min="3592" max="3592" width="32.5703125" customWidth="1"/>
    <col min="3593" max="3595" width="10.7109375" customWidth="1"/>
    <col min="3596" max="3596" width="15.140625" customWidth="1"/>
    <col min="3843" max="3843" width="20" customWidth="1"/>
    <col min="3844" max="3846" width="10.7109375" customWidth="1"/>
    <col min="3847" max="3847" width="6.5703125" customWidth="1"/>
    <col min="3848" max="3848" width="32.5703125" customWidth="1"/>
    <col min="3849" max="3851" width="10.7109375" customWidth="1"/>
    <col min="3852" max="3852" width="15.140625" customWidth="1"/>
    <col min="4099" max="4099" width="20" customWidth="1"/>
    <col min="4100" max="4102" width="10.7109375" customWidth="1"/>
    <col min="4103" max="4103" width="6.5703125" customWidth="1"/>
    <col min="4104" max="4104" width="32.5703125" customWidth="1"/>
    <col min="4105" max="4107" width="10.7109375" customWidth="1"/>
    <col min="4108" max="4108" width="15.140625" customWidth="1"/>
    <col min="4355" max="4355" width="20" customWidth="1"/>
    <col min="4356" max="4358" width="10.7109375" customWidth="1"/>
    <col min="4359" max="4359" width="6.5703125" customWidth="1"/>
    <col min="4360" max="4360" width="32.5703125" customWidth="1"/>
    <col min="4361" max="4363" width="10.7109375" customWidth="1"/>
    <col min="4364" max="4364" width="15.140625" customWidth="1"/>
    <col min="4611" max="4611" width="20" customWidth="1"/>
    <col min="4612" max="4614" width="10.7109375" customWidth="1"/>
    <col min="4615" max="4615" width="6.5703125" customWidth="1"/>
    <col min="4616" max="4616" width="32.5703125" customWidth="1"/>
    <col min="4617" max="4619" width="10.7109375" customWidth="1"/>
    <col min="4620" max="4620" width="15.140625" customWidth="1"/>
    <col min="4867" max="4867" width="20" customWidth="1"/>
    <col min="4868" max="4870" width="10.7109375" customWidth="1"/>
    <col min="4871" max="4871" width="6.5703125" customWidth="1"/>
    <col min="4872" max="4872" width="32.5703125" customWidth="1"/>
    <col min="4873" max="4875" width="10.7109375" customWidth="1"/>
    <col min="4876" max="4876" width="15.140625" customWidth="1"/>
    <col min="5123" max="5123" width="20" customWidth="1"/>
    <col min="5124" max="5126" width="10.7109375" customWidth="1"/>
    <col min="5127" max="5127" width="6.5703125" customWidth="1"/>
    <col min="5128" max="5128" width="32.5703125" customWidth="1"/>
    <col min="5129" max="5131" width="10.7109375" customWidth="1"/>
    <col min="5132" max="5132" width="15.140625" customWidth="1"/>
    <col min="5379" max="5379" width="20" customWidth="1"/>
    <col min="5380" max="5382" width="10.7109375" customWidth="1"/>
    <col min="5383" max="5383" width="6.5703125" customWidth="1"/>
    <col min="5384" max="5384" width="32.5703125" customWidth="1"/>
    <col min="5385" max="5387" width="10.7109375" customWidth="1"/>
    <col min="5388" max="5388" width="15.140625" customWidth="1"/>
    <col min="5635" max="5635" width="20" customWidth="1"/>
    <col min="5636" max="5638" width="10.7109375" customWidth="1"/>
    <col min="5639" max="5639" width="6.5703125" customWidth="1"/>
    <col min="5640" max="5640" width="32.5703125" customWidth="1"/>
    <col min="5641" max="5643" width="10.7109375" customWidth="1"/>
    <col min="5644" max="5644" width="15.140625" customWidth="1"/>
    <col min="5891" max="5891" width="20" customWidth="1"/>
    <col min="5892" max="5894" width="10.7109375" customWidth="1"/>
    <col min="5895" max="5895" width="6.5703125" customWidth="1"/>
    <col min="5896" max="5896" width="32.5703125" customWidth="1"/>
    <col min="5897" max="5899" width="10.7109375" customWidth="1"/>
    <col min="5900" max="5900" width="15.140625" customWidth="1"/>
    <col min="6147" max="6147" width="20" customWidth="1"/>
    <col min="6148" max="6150" width="10.7109375" customWidth="1"/>
    <col min="6151" max="6151" width="6.5703125" customWidth="1"/>
    <col min="6152" max="6152" width="32.5703125" customWidth="1"/>
    <col min="6153" max="6155" width="10.7109375" customWidth="1"/>
    <col min="6156" max="6156" width="15.140625" customWidth="1"/>
    <col min="6403" max="6403" width="20" customWidth="1"/>
    <col min="6404" max="6406" width="10.7109375" customWidth="1"/>
    <col min="6407" max="6407" width="6.5703125" customWidth="1"/>
    <col min="6408" max="6408" width="32.5703125" customWidth="1"/>
    <col min="6409" max="6411" width="10.7109375" customWidth="1"/>
    <col min="6412" max="6412" width="15.140625" customWidth="1"/>
    <col min="6659" max="6659" width="20" customWidth="1"/>
    <col min="6660" max="6662" width="10.7109375" customWidth="1"/>
    <col min="6663" max="6663" width="6.5703125" customWidth="1"/>
    <col min="6664" max="6664" width="32.5703125" customWidth="1"/>
    <col min="6665" max="6667" width="10.7109375" customWidth="1"/>
    <col min="6668" max="6668" width="15.140625" customWidth="1"/>
    <col min="6915" max="6915" width="20" customWidth="1"/>
    <col min="6916" max="6918" width="10.7109375" customWidth="1"/>
    <col min="6919" max="6919" width="6.5703125" customWidth="1"/>
    <col min="6920" max="6920" width="32.5703125" customWidth="1"/>
    <col min="6921" max="6923" width="10.7109375" customWidth="1"/>
    <col min="6924" max="6924" width="15.140625" customWidth="1"/>
    <col min="7171" max="7171" width="20" customWidth="1"/>
    <col min="7172" max="7174" width="10.7109375" customWidth="1"/>
    <col min="7175" max="7175" width="6.5703125" customWidth="1"/>
    <col min="7176" max="7176" width="32.5703125" customWidth="1"/>
    <col min="7177" max="7179" width="10.7109375" customWidth="1"/>
    <col min="7180" max="7180" width="15.140625" customWidth="1"/>
    <col min="7427" max="7427" width="20" customWidth="1"/>
    <col min="7428" max="7430" width="10.7109375" customWidth="1"/>
    <col min="7431" max="7431" width="6.5703125" customWidth="1"/>
    <col min="7432" max="7432" width="32.5703125" customWidth="1"/>
    <col min="7433" max="7435" width="10.7109375" customWidth="1"/>
    <col min="7436" max="7436" width="15.140625" customWidth="1"/>
    <col min="7683" max="7683" width="20" customWidth="1"/>
    <col min="7684" max="7686" width="10.7109375" customWidth="1"/>
    <col min="7687" max="7687" width="6.5703125" customWidth="1"/>
    <col min="7688" max="7688" width="32.5703125" customWidth="1"/>
    <col min="7689" max="7691" width="10.7109375" customWidth="1"/>
    <col min="7692" max="7692" width="15.140625" customWidth="1"/>
    <col min="7939" max="7939" width="20" customWidth="1"/>
    <col min="7940" max="7942" width="10.7109375" customWidth="1"/>
    <col min="7943" max="7943" width="6.5703125" customWidth="1"/>
    <col min="7944" max="7944" width="32.5703125" customWidth="1"/>
    <col min="7945" max="7947" width="10.7109375" customWidth="1"/>
    <col min="7948" max="7948" width="15.140625" customWidth="1"/>
    <col min="8195" max="8195" width="20" customWidth="1"/>
    <col min="8196" max="8198" width="10.7109375" customWidth="1"/>
    <col min="8199" max="8199" width="6.5703125" customWidth="1"/>
    <col min="8200" max="8200" width="32.5703125" customWidth="1"/>
    <col min="8201" max="8203" width="10.7109375" customWidth="1"/>
    <col min="8204" max="8204" width="15.140625" customWidth="1"/>
    <col min="8451" max="8451" width="20" customWidth="1"/>
    <col min="8452" max="8454" width="10.7109375" customWidth="1"/>
    <col min="8455" max="8455" width="6.5703125" customWidth="1"/>
    <col min="8456" max="8456" width="32.5703125" customWidth="1"/>
    <col min="8457" max="8459" width="10.7109375" customWidth="1"/>
    <col min="8460" max="8460" width="15.140625" customWidth="1"/>
    <col min="8707" max="8707" width="20" customWidth="1"/>
    <col min="8708" max="8710" width="10.7109375" customWidth="1"/>
    <col min="8711" max="8711" width="6.5703125" customWidth="1"/>
    <col min="8712" max="8712" width="32.5703125" customWidth="1"/>
    <col min="8713" max="8715" width="10.7109375" customWidth="1"/>
    <col min="8716" max="8716" width="15.140625" customWidth="1"/>
    <col min="8963" max="8963" width="20" customWidth="1"/>
    <col min="8964" max="8966" width="10.7109375" customWidth="1"/>
    <col min="8967" max="8967" width="6.5703125" customWidth="1"/>
    <col min="8968" max="8968" width="32.5703125" customWidth="1"/>
    <col min="8969" max="8971" width="10.7109375" customWidth="1"/>
    <col min="8972" max="8972" width="15.140625" customWidth="1"/>
    <col min="9219" max="9219" width="20" customWidth="1"/>
    <col min="9220" max="9222" width="10.7109375" customWidth="1"/>
    <col min="9223" max="9223" width="6.5703125" customWidth="1"/>
    <col min="9224" max="9224" width="32.5703125" customWidth="1"/>
    <col min="9225" max="9227" width="10.7109375" customWidth="1"/>
    <col min="9228" max="9228" width="15.140625" customWidth="1"/>
    <col min="9475" max="9475" width="20" customWidth="1"/>
    <col min="9476" max="9478" width="10.7109375" customWidth="1"/>
    <col min="9479" max="9479" width="6.5703125" customWidth="1"/>
    <col min="9480" max="9480" width="32.5703125" customWidth="1"/>
    <col min="9481" max="9483" width="10.7109375" customWidth="1"/>
    <col min="9484" max="9484" width="15.140625" customWidth="1"/>
    <col min="9731" max="9731" width="20" customWidth="1"/>
    <col min="9732" max="9734" width="10.7109375" customWidth="1"/>
    <col min="9735" max="9735" width="6.5703125" customWidth="1"/>
    <col min="9736" max="9736" width="32.5703125" customWidth="1"/>
    <col min="9737" max="9739" width="10.7109375" customWidth="1"/>
    <col min="9740" max="9740" width="15.140625" customWidth="1"/>
    <col min="9987" max="9987" width="20" customWidth="1"/>
    <col min="9988" max="9990" width="10.7109375" customWidth="1"/>
    <col min="9991" max="9991" width="6.5703125" customWidth="1"/>
    <col min="9992" max="9992" width="32.5703125" customWidth="1"/>
    <col min="9993" max="9995" width="10.7109375" customWidth="1"/>
    <col min="9996" max="9996" width="15.140625" customWidth="1"/>
    <col min="10243" max="10243" width="20" customWidth="1"/>
    <col min="10244" max="10246" width="10.7109375" customWidth="1"/>
    <col min="10247" max="10247" width="6.5703125" customWidth="1"/>
    <col min="10248" max="10248" width="32.5703125" customWidth="1"/>
    <col min="10249" max="10251" width="10.7109375" customWidth="1"/>
    <col min="10252" max="10252" width="15.140625" customWidth="1"/>
    <col min="10499" max="10499" width="20" customWidth="1"/>
    <col min="10500" max="10502" width="10.7109375" customWidth="1"/>
    <col min="10503" max="10503" width="6.5703125" customWidth="1"/>
    <col min="10504" max="10504" width="32.5703125" customWidth="1"/>
    <col min="10505" max="10507" width="10.7109375" customWidth="1"/>
    <col min="10508" max="10508" width="15.140625" customWidth="1"/>
    <col min="10755" max="10755" width="20" customWidth="1"/>
    <col min="10756" max="10758" width="10.7109375" customWidth="1"/>
    <col min="10759" max="10759" width="6.5703125" customWidth="1"/>
    <col min="10760" max="10760" width="32.5703125" customWidth="1"/>
    <col min="10761" max="10763" width="10.7109375" customWidth="1"/>
    <col min="10764" max="10764" width="15.140625" customWidth="1"/>
    <col min="11011" max="11011" width="20" customWidth="1"/>
    <col min="11012" max="11014" width="10.7109375" customWidth="1"/>
    <col min="11015" max="11015" width="6.5703125" customWidth="1"/>
    <col min="11016" max="11016" width="32.5703125" customWidth="1"/>
    <col min="11017" max="11019" width="10.7109375" customWidth="1"/>
    <col min="11020" max="11020" width="15.140625" customWidth="1"/>
    <col min="11267" max="11267" width="20" customWidth="1"/>
    <col min="11268" max="11270" width="10.7109375" customWidth="1"/>
    <col min="11271" max="11271" width="6.5703125" customWidth="1"/>
    <col min="11272" max="11272" width="32.5703125" customWidth="1"/>
    <col min="11273" max="11275" width="10.7109375" customWidth="1"/>
    <col min="11276" max="11276" width="15.140625" customWidth="1"/>
    <col min="11523" max="11523" width="20" customWidth="1"/>
    <col min="11524" max="11526" width="10.7109375" customWidth="1"/>
    <col min="11527" max="11527" width="6.5703125" customWidth="1"/>
    <col min="11528" max="11528" width="32.5703125" customWidth="1"/>
    <col min="11529" max="11531" width="10.7109375" customWidth="1"/>
    <col min="11532" max="11532" width="15.140625" customWidth="1"/>
    <col min="11779" max="11779" width="20" customWidth="1"/>
    <col min="11780" max="11782" width="10.7109375" customWidth="1"/>
    <col min="11783" max="11783" width="6.5703125" customWidth="1"/>
    <col min="11784" max="11784" width="32.5703125" customWidth="1"/>
    <col min="11785" max="11787" width="10.7109375" customWidth="1"/>
    <col min="11788" max="11788" width="15.140625" customWidth="1"/>
    <col min="12035" max="12035" width="20" customWidth="1"/>
    <col min="12036" max="12038" width="10.7109375" customWidth="1"/>
    <col min="12039" max="12039" width="6.5703125" customWidth="1"/>
    <col min="12040" max="12040" width="32.5703125" customWidth="1"/>
    <col min="12041" max="12043" width="10.7109375" customWidth="1"/>
    <col min="12044" max="12044" width="15.140625" customWidth="1"/>
    <col min="12291" max="12291" width="20" customWidth="1"/>
    <col min="12292" max="12294" width="10.7109375" customWidth="1"/>
    <col min="12295" max="12295" width="6.5703125" customWidth="1"/>
    <col min="12296" max="12296" width="32.5703125" customWidth="1"/>
    <col min="12297" max="12299" width="10.7109375" customWidth="1"/>
    <col min="12300" max="12300" width="15.140625" customWidth="1"/>
    <col min="12547" max="12547" width="20" customWidth="1"/>
    <col min="12548" max="12550" width="10.7109375" customWidth="1"/>
    <col min="12551" max="12551" width="6.5703125" customWidth="1"/>
    <col min="12552" max="12552" width="32.5703125" customWidth="1"/>
    <col min="12553" max="12555" width="10.7109375" customWidth="1"/>
    <col min="12556" max="12556" width="15.140625" customWidth="1"/>
    <col min="12803" max="12803" width="20" customWidth="1"/>
    <col min="12804" max="12806" width="10.7109375" customWidth="1"/>
    <col min="12807" max="12807" width="6.5703125" customWidth="1"/>
    <col min="12808" max="12808" width="32.5703125" customWidth="1"/>
    <col min="12809" max="12811" width="10.7109375" customWidth="1"/>
    <col min="12812" max="12812" width="15.140625" customWidth="1"/>
    <col min="13059" max="13059" width="20" customWidth="1"/>
    <col min="13060" max="13062" width="10.7109375" customWidth="1"/>
    <col min="13063" max="13063" width="6.5703125" customWidth="1"/>
    <col min="13064" max="13064" width="32.5703125" customWidth="1"/>
    <col min="13065" max="13067" width="10.7109375" customWidth="1"/>
    <col min="13068" max="13068" width="15.140625" customWidth="1"/>
    <col min="13315" max="13315" width="20" customWidth="1"/>
    <col min="13316" max="13318" width="10.7109375" customWidth="1"/>
    <col min="13319" max="13319" width="6.5703125" customWidth="1"/>
    <col min="13320" max="13320" width="32.5703125" customWidth="1"/>
    <col min="13321" max="13323" width="10.7109375" customWidth="1"/>
    <col min="13324" max="13324" width="15.140625" customWidth="1"/>
    <col min="13571" max="13571" width="20" customWidth="1"/>
    <col min="13572" max="13574" width="10.7109375" customWidth="1"/>
    <col min="13575" max="13575" width="6.5703125" customWidth="1"/>
    <col min="13576" max="13576" width="32.5703125" customWidth="1"/>
    <col min="13577" max="13579" width="10.7109375" customWidth="1"/>
    <col min="13580" max="13580" width="15.140625" customWidth="1"/>
    <col min="13827" max="13827" width="20" customWidth="1"/>
    <col min="13828" max="13830" width="10.7109375" customWidth="1"/>
    <col min="13831" max="13831" width="6.5703125" customWidth="1"/>
    <col min="13832" max="13832" width="32.5703125" customWidth="1"/>
    <col min="13833" max="13835" width="10.7109375" customWidth="1"/>
    <col min="13836" max="13836" width="15.140625" customWidth="1"/>
    <col min="14083" max="14083" width="20" customWidth="1"/>
    <col min="14084" max="14086" width="10.7109375" customWidth="1"/>
    <col min="14087" max="14087" width="6.5703125" customWidth="1"/>
    <col min="14088" max="14088" width="32.5703125" customWidth="1"/>
    <col min="14089" max="14091" width="10.7109375" customWidth="1"/>
    <col min="14092" max="14092" width="15.140625" customWidth="1"/>
    <col min="14339" max="14339" width="20" customWidth="1"/>
    <col min="14340" max="14342" width="10.7109375" customWidth="1"/>
    <col min="14343" max="14343" width="6.5703125" customWidth="1"/>
    <col min="14344" max="14344" width="32.5703125" customWidth="1"/>
    <col min="14345" max="14347" width="10.7109375" customWidth="1"/>
    <col min="14348" max="14348" width="15.140625" customWidth="1"/>
    <col min="14595" max="14595" width="20" customWidth="1"/>
    <col min="14596" max="14598" width="10.7109375" customWidth="1"/>
    <col min="14599" max="14599" width="6.5703125" customWidth="1"/>
    <col min="14600" max="14600" width="32.5703125" customWidth="1"/>
    <col min="14601" max="14603" width="10.7109375" customWidth="1"/>
    <col min="14604" max="14604" width="15.140625" customWidth="1"/>
    <col min="14851" max="14851" width="20" customWidth="1"/>
    <col min="14852" max="14854" width="10.7109375" customWidth="1"/>
    <col min="14855" max="14855" width="6.5703125" customWidth="1"/>
    <col min="14856" max="14856" width="32.5703125" customWidth="1"/>
    <col min="14857" max="14859" width="10.7109375" customWidth="1"/>
    <col min="14860" max="14860" width="15.140625" customWidth="1"/>
    <col min="15107" max="15107" width="20" customWidth="1"/>
    <col min="15108" max="15110" width="10.7109375" customWidth="1"/>
    <col min="15111" max="15111" width="6.5703125" customWidth="1"/>
    <col min="15112" max="15112" width="32.5703125" customWidth="1"/>
    <col min="15113" max="15115" width="10.7109375" customWidth="1"/>
    <col min="15116" max="15116" width="15.140625" customWidth="1"/>
    <col min="15363" max="15363" width="20" customWidth="1"/>
    <col min="15364" max="15366" width="10.7109375" customWidth="1"/>
    <col min="15367" max="15367" width="6.5703125" customWidth="1"/>
    <col min="15368" max="15368" width="32.5703125" customWidth="1"/>
    <col min="15369" max="15371" width="10.7109375" customWidth="1"/>
    <col min="15372" max="15372" width="15.140625" customWidth="1"/>
    <col min="15619" max="15619" width="20" customWidth="1"/>
    <col min="15620" max="15622" width="10.7109375" customWidth="1"/>
    <col min="15623" max="15623" width="6.5703125" customWidth="1"/>
    <col min="15624" max="15624" width="32.5703125" customWidth="1"/>
    <col min="15625" max="15627" width="10.7109375" customWidth="1"/>
    <col min="15628" max="15628" width="15.140625" customWidth="1"/>
    <col min="15875" max="15875" width="20" customWidth="1"/>
    <col min="15876" max="15878" width="10.7109375" customWidth="1"/>
    <col min="15879" max="15879" width="6.5703125" customWidth="1"/>
    <col min="15880" max="15880" width="32.5703125" customWidth="1"/>
    <col min="15881" max="15883" width="10.7109375" customWidth="1"/>
    <col min="15884" max="15884" width="15.140625" customWidth="1"/>
    <col min="16131" max="16131" width="20" customWidth="1"/>
    <col min="16132" max="16134" width="10.7109375" customWidth="1"/>
    <col min="16135" max="16135" width="6.5703125" customWidth="1"/>
    <col min="16136" max="16136" width="32.5703125" customWidth="1"/>
    <col min="16137" max="16139" width="10.7109375" customWidth="1"/>
    <col min="16140" max="16140" width="15.140625" customWidth="1"/>
  </cols>
  <sheetData>
    <row r="1" spans="1:12" ht="12" customHeight="1">
      <c r="A1" t="s">
        <v>454</v>
      </c>
      <c r="H1" s="98"/>
      <c r="J1" s="195"/>
      <c r="K1" s="195" t="s">
        <v>447</v>
      </c>
      <c r="L1" s="195"/>
    </row>
    <row r="2" spans="1:12" ht="12" customHeight="1">
      <c r="A2" s="690" t="s">
        <v>313</v>
      </c>
      <c r="B2" s="690"/>
      <c r="C2" s="690"/>
      <c r="D2" s="690"/>
      <c r="E2" s="690"/>
      <c r="F2" s="690"/>
      <c r="G2" s="690"/>
      <c r="H2" s="690"/>
      <c r="I2" s="690"/>
      <c r="J2" s="690"/>
      <c r="K2" s="690"/>
      <c r="L2" s="198"/>
    </row>
    <row r="3" spans="1:12" ht="12" customHeight="1">
      <c r="A3" s="693"/>
      <c r="B3" s="693"/>
      <c r="C3" s="693"/>
      <c r="D3" s="199"/>
      <c r="E3" s="199"/>
      <c r="F3" s="26"/>
      <c r="G3" s="694"/>
      <c r="H3" s="694"/>
      <c r="J3" s="196"/>
      <c r="K3" s="196" t="s">
        <v>312</v>
      </c>
      <c r="L3" s="196"/>
    </row>
    <row r="4" spans="1:12" ht="12" customHeight="1">
      <c r="A4" s="669" t="s">
        <v>64</v>
      </c>
      <c r="B4" s="669"/>
      <c r="C4" s="669"/>
      <c r="D4" s="669"/>
      <c r="E4" s="669"/>
      <c r="F4" s="669"/>
      <c r="G4" s="669" t="s">
        <v>65</v>
      </c>
      <c r="H4" s="669"/>
      <c r="I4" s="669"/>
      <c r="J4" s="669"/>
      <c r="K4" s="669"/>
      <c r="L4" s="96"/>
    </row>
    <row r="5" spans="1:12">
      <c r="A5" s="659" t="s">
        <v>96</v>
      </c>
      <c r="B5" s="660"/>
      <c r="C5" s="661"/>
      <c r="D5" s="691" t="s">
        <v>311</v>
      </c>
      <c r="E5" s="692"/>
      <c r="F5" s="572"/>
      <c r="G5" s="659" t="s">
        <v>96</v>
      </c>
      <c r="H5" s="661"/>
      <c r="I5" s="653" t="s">
        <v>311</v>
      </c>
      <c r="J5" s="653"/>
      <c r="K5" s="653"/>
      <c r="L5" s="95"/>
    </row>
    <row r="6" spans="1:12">
      <c r="A6" s="662"/>
      <c r="B6" s="663"/>
      <c r="C6" s="587"/>
      <c r="D6" s="197">
        <v>2016</v>
      </c>
      <c r="E6" s="197">
        <v>2017</v>
      </c>
      <c r="F6" s="197">
        <v>2018</v>
      </c>
      <c r="G6" s="662"/>
      <c r="H6" s="587"/>
      <c r="I6" s="197">
        <v>2016</v>
      </c>
      <c r="J6" s="197">
        <v>2017</v>
      </c>
      <c r="K6" s="197">
        <v>2018</v>
      </c>
      <c r="L6" s="95"/>
    </row>
    <row r="7" spans="1:12" ht="12" customHeight="1">
      <c r="A7" s="695" t="s">
        <v>310</v>
      </c>
      <c r="B7" s="696"/>
      <c r="C7" s="697"/>
      <c r="D7" s="126"/>
      <c r="E7" s="126"/>
      <c r="F7" s="126"/>
      <c r="G7" s="695" t="s">
        <v>309</v>
      </c>
      <c r="H7" s="697"/>
      <c r="I7" s="126">
        <f>ROUND(1.01*52172,0)</f>
        <v>52694</v>
      </c>
      <c r="J7" s="126">
        <f>ROUND(I7*1.01,0)</f>
        <v>53221</v>
      </c>
      <c r="K7" s="126">
        <f>ROUND(J7*1.01,0)</f>
        <v>53753</v>
      </c>
      <c r="L7" s="48"/>
    </row>
    <row r="8" spans="1:12" ht="12" customHeight="1">
      <c r="A8" s="695" t="s">
        <v>308</v>
      </c>
      <c r="B8" s="696"/>
      <c r="C8" s="697"/>
      <c r="D8" s="121"/>
      <c r="E8" s="121"/>
      <c r="F8" s="121"/>
      <c r="G8" s="698" t="s">
        <v>307</v>
      </c>
      <c r="H8" s="698"/>
      <c r="I8" s="126">
        <f>ROUND(1.01*14031,0)</f>
        <v>14171</v>
      </c>
      <c r="J8" s="126">
        <f>ROUND(I8*1.01,0)</f>
        <v>14313</v>
      </c>
      <c r="K8" s="126">
        <f>ROUND(J8*1.01,0)</f>
        <v>14456</v>
      </c>
      <c r="L8" s="48"/>
    </row>
    <row r="9" spans="1:12" ht="12" customHeight="1">
      <c r="A9" s="695" t="s">
        <v>306</v>
      </c>
      <c r="B9" s="696"/>
      <c r="C9" s="697"/>
      <c r="D9" s="126">
        <v>36256</v>
      </c>
      <c r="E9" s="126">
        <f>ROUND(D9*1.015,0)</f>
        <v>36800</v>
      </c>
      <c r="F9" s="126">
        <f>ROUND(E9*1.015,0)</f>
        <v>37352</v>
      </c>
      <c r="G9" s="698" t="s">
        <v>305</v>
      </c>
      <c r="H9" s="698"/>
      <c r="I9" s="126">
        <v>65678</v>
      </c>
      <c r="J9" s="126">
        <f>ROUND(I9*1.02,0)</f>
        <v>66992</v>
      </c>
      <c r="K9" s="126">
        <f>ROUND(J9*1.02,0)</f>
        <v>68332</v>
      </c>
      <c r="L9" s="48"/>
    </row>
    <row r="10" spans="1:12" ht="12" customHeight="1">
      <c r="A10" s="695" t="s">
        <v>304</v>
      </c>
      <c r="B10" s="696"/>
      <c r="C10" s="697"/>
      <c r="D10" s="126"/>
      <c r="E10" s="126"/>
      <c r="F10" s="126"/>
      <c r="G10" s="698" t="s">
        <v>303</v>
      </c>
      <c r="H10" s="698"/>
      <c r="I10" s="126"/>
      <c r="J10" s="126"/>
      <c r="K10" s="126"/>
      <c r="L10" s="48"/>
    </row>
    <row r="11" spans="1:12" ht="12" customHeight="1">
      <c r="A11" s="698"/>
      <c r="B11" s="698"/>
      <c r="C11" s="698"/>
      <c r="D11" s="126"/>
      <c r="E11" s="126"/>
      <c r="F11" s="126"/>
      <c r="G11" s="698" t="s">
        <v>302</v>
      </c>
      <c r="H11" s="698"/>
      <c r="I11" s="126"/>
      <c r="J11" s="126"/>
      <c r="K11" s="126"/>
      <c r="L11" s="48"/>
    </row>
    <row r="12" spans="1:12" ht="12" customHeight="1">
      <c r="A12" s="699"/>
      <c r="B12" s="699"/>
      <c r="C12" s="699"/>
      <c r="D12" s="126"/>
      <c r="E12" s="126"/>
      <c r="F12" s="126"/>
      <c r="G12" s="705" t="s">
        <v>301</v>
      </c>
      <c r="H12" s="706"/>
      <c r="I12" s="126"/>
      <c r="J12" s="126"/>
      <c r="K12" s="126"/>
      <c r="L12" s="48"/>
    </row>
    <row r="13" spans="1:12" ht="12" customHeight="1">
      <c r="A13" s="707"/>
      <c r="B13" s="707"/>
      <c r="C13" s="707"/>
      <c r="D13" s="126"/>
      <c r="E13" s="126"/>
      <c r="F13" s="126"/>
      <c r="G13" s="695" t="s">
        <v>300</v>
      </c>
      <c r="H13" s="697"/>
      <c r="I13" s="126"/>
      <c r="J13" s="126"/>
      <c r="K13" s="126"/>
      <c r="L13" s="48"/>
    </row>
    <row r="14" spans="1:12" s="1" customFormat="1" ht="23.25" customHeight="1">
      <c r="A14" s="701" t="s">
        <v>299</v>
      </c>
      <c r="B14" s="703"/>
      <c r="C14" s="702"/>
      <c r="D14" s="127">
        <f>SUM(D7:D10)</f>
        <v>36256</v>
      </c>
      <c r="E14" s="127">
        <f>SUM(E7:E10)</f>
        <v>36800</v>
      </c>
      <c r="F14" s="127">
        <f>SUM(F7:F10)</f>
        <v>37352</v>
      </c>
      <c r="G14" s="701" t="s">
        <v>298</v>
      </c>
      <c r="H14" s="702"/>
      <c r="I14" s="127">
        <f>SUM(I7:I11)</f>
        <v>132543</v>
      </c>
      <c r="J14" s="127">
        <f>SUM(J7:J11)</f>
        <v>134526</v>
      </c>
      <c r="K14" s="127">
        <f>SUM(K7:K11)</f>
        <v>136541</v>
      </c>
      <c r="L14" s="55"/>
    </row>
    <row r="15" spans="1:12" ht="12" customHeight="1">
      <c r="A15" s="695"/>
      <c r="B15" s="696"/>
      <c r="C15" s="697"/>
      <c r="D15" s="126"/>
      <c r="E15" s="126"/>
      <c r="F15" s="126"/>
      <c r="G15" s="695"/>
      <c r="H15" s="697"/>
      <c r="I15" s="126"/>
      <c r="J15" s="126"/>
      <c r="K15" s="126"/>
      <c r="L15" s="48"/>
    </row>
    <row r="16" spans="1:12" ht="12" customHeight="1">
      <c r="A16" s="695" t="s">
        <v>284</v>
      </c>
      <c r="B16" s="696"/>
      <c r="C16" s="697"/>
      <c r="D16" s="126"/>
      <c r="E16" s="126"/>
      <c r="F16" s="126"/>
      <c r="G16" s="695" t="s">
        <v>297</v>
      </c>
      <c r="H16" s="697"/>
      <c r="I16" s="126"/>
      <c r="J16" s="126"/>
      <c r="K16" s="126"/>
    </row>
    <row r="17" spans="1:12" ht="12" customHeight="1">
      <c r="A17" s="700" t="s">
        <v>282</v>
      </c>
      <c r="B17" s="700"/>
      <c r="C17" s="700"/>
      <c r="D17" s="126"/>
      <c r="E17" s="126"/>
      <c r="F17" s="126"/>
      <c r="G17" s="700" t="s">
        <v>281</v>
      </c>
      <c r="H17" s="700"/>
      <c r="I17" s="126"/>
      <c r="J17" s="126"/>
      <c r="K17" s="126"/>
    </row>
    <row r="18" spans="1:12" ht="12" customHeight="1">
      <c r="A18" s="700" t="s">
        <v>280</v>
      </c>
      <c r="B18" s="700"/>
      <c r="C18" s="700"/>
      <c r="D18" s="126"/>
      <c r="E18" s="126"/>
      <c r="F18" s="126"/>
      <c r="G18" s="711" t="s">
        <v>296</v>
      </c>
      <c r="H18" s="711"/>
      <c r="I18" s="126"/>
      <c r="J18" s="126"/>
      <c r="K18" s="126"/>
    </row>
    <row r="19" spans="1:12" ht="12" customHeight="1">
      <c r="A19" s="698" t="s">
        <v>278</v>
      </c>
      <c r="B19" s="698"/>
      <c r="C19" s="698"/>
      <c r="D19" s="126"/>
      <c r="E19" s="126"/>
      <c r="F19" s="126"/>
      <c r="G19" s="700" t="s">
        <v>277</v>
      </c>
      <c r="H19" s="700"/>
      <c r="I19" s="126"/>
      <c r="J19" s="126"/>
      <c r="K19" s="126"/>
    </row>
    <row r="20" spans="1:12" ht="12" customHeight="1">
      <c r="A20" s="698" t="s">
        <v>276</v>
      </c>
      <c r="B20" s="698"/>
      <c r="C20" s="698"/>
      <c r="D20" s="126"/>
      <c r="E20" s="126"/>
      <c r="F20" s="126"/>
      <c r="G20" s="700" t="s">
        <v>275</v>
      </c>
      <c r="H20" s="700"/>
      <c r="I20" s="126"/>
      <c r="J20" s="126"/>
      <c r="K20" s="126"/>
    </row>
    <row r="21" spans="1:12" ht="12" customHeight="1">
      <c r="A21" s="700" t="s">
        <v>274</v>
      </c>
      <c r="B21" s="700"/>
      <c r="C21" s="700"/>
      <c r="D21" s="126">
        <f>+I25-D14</f>
        <v>96287</v>
      </c>
      <c r="E21" s="126">
        <f>+J25-E14</f>
        <v>97726</v>
      </c>
      <c r="F21" s="126">
        <f>+K25-F14</f>
        <v>99189</v>
      </c>
      <c r="G21" s="700" t="s">
        <v>273</v>
      </c>
      <c r="H21" s="700"/>
      <c r="I21" s="126"/>
      <c r="J21" s="126"/>
      <c r="K21" s="126"/>
    </row>
    <row r="22" spans="1:12" ht="12" customHeight="1">
      <c r="A22" s="704"/>
      <c r="B22" s="704"/>
      <c r="C22" s="704"/>
      <c r="D22" s="126"/>
      <c r="E22" s="126"/>
      <c r="F22" s="126"/>
      <c r="G22" s="700" t="s">
        <v>272</v>
      </c>
      <c r="H22" s="700"/>
      <c r="I22" s="126"/>
      <c r="J22" s="126"/>
      <c r="K22" s="126"/>
    </row>
    <row r="23" spans="1:12" ht="12" customHeight="1">
      <c r="A23" s="699" t="s">
        <v>295</v>
      </c>
      <c r="B23" s="699"/>
      <c r="C23" s="699"/>
      <c r="D23" s="127">
        <f>SUM(D16:D21)</f>
        <v>96287</v>
      </c>
      <c r="E23" s="127">
        <f>SUM(E16:E21)</f>
        <v>97726</v>
      </c>
      <c r="F23" s="127">
        <f>SUM(F16:F21)</f>
        <v>99189</v>
      </c>
      <c r="G23" s="701" t="s">
        <v>294</v>
      </c>
      <c r="H23" s="702"/>
      <c r="I23" s="127">
        <f>SUM(I16:I22)</f>
        <v>0</v>
      </c>
      <c r="J23" s="127">
        <f>SUM(J16:J22)</f>
        <v>0</v>
      </c>
      <c r="K23" s="127">
        <f>SUM(K16:K22)</f>
        <v>0</v>
      </c>
      <c r="L23" s="48"/>
    </row>
    <row r="24" spans="1:12" ht="12" customHeight="1">
      <c r="A24" s="707"/>
      <c r="B24" s="707"/>
      <c r="C24" s="707"/>
      <c r="D24" s="127"/>
      <c r="E24" s="127"/>
      <c r="F24" s="127"/>
      <c r="G24" s="712"/>
      <c r="H24" s="713"/>
      <c r="I24" s="127"/>
      <c r="J24" s="127"/>
      <c r="K24" s="127"/>
      <c r="L24" s="48"/>
    </row>
    <row r="25" spans="1:12" ht="12" customHeight="1">
      <c r="A25" s="699" t="s">
        <v>293</v>
      </c>
      <c r="B25" s="699"/>
      <c r="C25" s="699"/>
      <c r="D25" s="127">
        <f>+D14+D23</f>
        <v>132543</v>
      </c>
      <c r="E25" s="127">
        <f>+E14+E23</f>
        <v>134526</v>
      </c>
      <c r="F25" s="127">
        <f>+F14+F23</f>
        <v>136541</v>
      </c>
      <c r="G25" s="701" t="s">
        <v>292</v>
      </c>
      <c r="H25" s="702"/>
      <c r="I25" s="127">
        <f>+I14+I23</f>
        <v>132543</v>
      </c>
      <c r="J25" s="127">
        <f>+J14+J23</f>
        <v>134526</v>
      </c>
      <c r="K25" s="127">
        <f>+K14+K23</f>
        <v>136541</v>
      </c>
      <c r="L25" s="48"/>
    </row>
    <row r="26" spans="1:12" ht="12" customHeight="1">
      <c r="A26" s="698"/>
      <c r="B26" s="698"/>
      <c r="C26" s="698"/>
      <c r="D26" s="126"/>
      <c r="E26" s="126"/>
      <c r="F26" s="126"/>
      <c r="G26" s="695"/>
      <c r="H26" s="697"/>
      <c r="I26" s="126"/>
      <c r="J26" s="126"/>
      <c r="K26" s="126"/>
      <c r="L26" s="48"/>
    </row>
    <row r="27" spans="1:12" ht="12.75" customHeight="1">
      <c r="A27" s="695" t="s">
        <v>291</v>
      </c>
      <c r="B27" s="696"/>
      <c r="C27" s="697"/>
      <c r="D27" s="126"/>
      <c r="E27" s="126"/>
      <c r="F27" s="126"/>
      <c r="G27" s="695" t="s">
        <v>290</v>
      </c>
      <c r="H27" s="697"/>
      <c r="I27" s="126">
        <v>2500</v>
      </c>
      <c r="J27" s="126">
        <v>2500</v>
      </c>
      <c r="K27" s="126">
        <v>2500</v>
      </c>
      <c r="L27" s="48"/>
    </row>
    <row r="28" spans="1:12" ht="12" customHeight="1">
      <c r="A28" s="695" t="s">
        <v>289</v>
      </c>
      <c r="B28" s="696"/>
      <c r="C28" s="697"/>
      <c r="D28" s="126"/>
      <c r="E28" s="126"/>
      <c r="F28" s="126"/>
      <c r="G28" s="695" t="s">
        <v>228</v>
      </c>
      <c r="H28" s="697"/>
      <c r="I28" s="126">
        <v>750</v>
      </c>
      <c r="J28" s="126">
        <v>750</v>
      </c>
      <c r="K28" s="126">
        <v>750</v>
      </c>
      <c r="L28" s="48"/>
    </row>
    <row r="29" spans="1:12" ht="12" customHeight="1">
      <c r="A29" s="698" t="s">
        <v>288</v>
      </c>
      <c r="B29" s="698"/>
      <c r="C29" s="698"/>
      <c r="D29" s="126"/>
      <c r="E29" s="126"/>
      <c r="F29" s="126"/>
      <c r="G29" s="695" t="s">
        <v>287</v>
      </c>
      <c r="H29" s="697"/>
      <c r="I29" s="126"/>
      <c r="J29" s="126"/>
      <c r="K29" s="126"/>
      <c r="L29" s="48"/>
    </row>
    <row r="30" spans="1:12" ht="24" customHeight="1">
      <c r="A30" s="701" t="s">
        <v>286</v>
      </c>
      <c r="B30" s="703"/>
      <c r="C30" s="702"/>
      <c r="D30" s="126">
        <f>SUM(D27:D29)</f>
        <v>0</v>
      </c>
      <c r="E30" s="126">
        <f>SUM(E27:E29)</f>
        <v>0</v>
      </c>
      <c r="F30" s="126">
        <f>SUM(F27:F29)</f>
        <v>0</v>
      </c>
      <c r="G30" s="701" t="s">
        <v>285</v>
      </c>
      <c r="H30" s="702"/>
      <c r="I30" s="127">
        <f>SUM(I27:I29)</f>
        <v>3250</v>
      </c>
      <c r="J30" s="127">
        <f>SUM(J27:J29)</f>
        <v>3250</v>
      </c>
      <c r="K30" s="127">
        <f>SUM(K27:K29)</f>
        <v>3250</v>
      </c>
      <c r="L30" s="48"/>
    </row>
    <row r="31" spans="1:12" ht="12" customHeight="1">
      <c r="A31" s="698"/>
      <c r="B31" s="698"/>
      <c r="C31" s="698"/>
      <c r="D31" s="126"/>
      <c r="E31" s="126"/>
      <c r="F31" s="126"/>
      <c r="G31" s="695"/>
      <c r="H31" s="697"/>
      <c r="I31" s="126"/>
      <c r="J31" s="126"/>
      <c r="K31" s="126"/>
      <c r="L31" s="48"/>
    </row>
    <row r="32" spans="1:12" ht="12" customHeight="1">
      <c r="A32" s="695" t="s">
        <v>284</v>
      </c>
      <c r="B32" s="696"/>
      <c r="C32" s="697"/>
      <c r="D32" s="126"/>
      <c r="E32" s="126"/>
      <c r="F32" s="126"/>
      <c r="G32" s="695" t="s">
        <v>283</v>
      </c>
      <c r="H32" s="697"/>
      <c r="I32" s="126"/>
      <c r="J32" s="126"/>
      <c r="K32" s="126"/>
    </row>
    <row r="33" spans="1:12" ht="12" customHeight="1">
      <c r="A33" s="700" t="s">
        <v>282</v>
      </c>
      <c r="B33" s="700"/>
      <c r="C33" s="700"/>
      <c r="D33" s="126"/>
      <c r="E33" s="126"/>
      <c r="F33" s="126"/>
      <c r="G33" s="700" t="s">
        <v>281</v>
      </c>
      <c r="H33" s="700"/>
      <c r="I33" s="126"/>
      <c r="J33" s="126"/>
      <c r="K33" s="126"/>
    </row>
    <row r="34" spans="1:12" ht="12" customHeight="1">
      <c r="A34" s="700" t="s">
        <v>280</v>
      </c>
      <c r="B34" s="700"/>
      <c r="C34" s="700"/>
      <c r="D34" s="126"/>
      <c r="E34" s="126"/>
      <c r="F34" s="126"/>
      <c r="G34" s="695" t="s">
        <v>279</v>
      </c>
      <c r="H34" s="697"/>
      <c r="I34" s="126"/>
      <c r="J34" s="126"/>
      <c r="K34" s="126"/>
    </row>
    <row r="35" spans="1:12" ht="12" customHeight="1">
      <c r="A35" s="698" t="s">
        <v>278</v>
      </c>
      <c r="B35" s="698"/>
      <c r="C35" s="698"/>
      <c r="D35" s="126"/>
      <c r="E35" s="126"/>
      <c r="F35" s="126"/>
      <c r="G35" s="695" t="s">
        <v>277</v>
      </c>
      <c r="H35" s="697"/>
      <c r="I35" s="126"/>
      <c r="J35" s="126"/>
      <c r="K35" s="126"/>
    </row>
    <row r="36" spans="1:12" ht="12" customHeight="1">
      <c r="A36" s="698" t="s">
        <v>276</v>
      </c>
      <c r="B36" s="698"/>
      <c r="C36" s="698"/>
      <c r="D36" s="126"/>
      <c r="E36" s="126"/>
      <c r="F36" s="126"/>
      <c r="G36" s="700" t="s">
        <v>275</v>
      </c>
      <c r="H36" s="700"/>
      <c r="I36" s="126"/>
      <c r="J36" s="126"/>
      <c r="K36" s="126"/>
    </row>
    <row r="37" spans="1:12" ht="12" customHeight="1">
      <c r="A37" s="700" t="s">
        <v>274</v>
      </c>
      <c r="B37" s="700"/>
      <c r="C37" s="700"/>
      <c r="D37" s="126">
        <f>+I30</f>
        <v>3250</v>
      </c>
      <c r="E37" s="126">
        <f>+J30</f>
        <v>3250</v>
      </c>
      <c r="F37" s="126">
        <f>+K30</f>
        <v>3250</v>
      </c>
      <c r="G37" s="700" t="s">
        <v>273</v>
      </c>
      <c r="H37" s="700"/>
      <c r="I37" s="126"/>
      <c r="J37" s="126"/>
      <c r="K37" s="126"/>
    </row>
    <row r="38" spans="1:12" ht="12" customHeight="1">
      <c r="A38" s="704"/>
      <c r="B38" s="704"/>
      <c r="C38" s="704"/>
      <c r="D38" s="126"/>
      <c r="E38" s="126"/>
      <c r="F38" s="126"/>
      <c r="G38" s="700" t="s">
        <v>272</v>
      </c>
      <c r="H38" s="700"/>
      <c r="I38" s="126"/>
      <c r="J38" s="126"/>
      <c r="K38" s="126"/>
    </row>
    <row r="39" spans="1:12" ht="12" customHeight="1">
      <c r="A39" s="701" t="s">
        <v>271</v>
      </c>
      <c r="B39" s="703"/>
      <c r="C39" s="702"/>
      <c r="D39" s="127">
        <f>SUM(D32:D37)</f>
        <v>3250</v>
      </c>
      <c r="E39" s="127">
        <f>SUM(E32:E37)</f>
        <v>3250</v>
      </c>
      <c r="F39" s="127">
        <f>SUM(F32:F37)</f>
        <v>3250</v>
      </c>
      <c r="G39" s="701" t="s">
        <v>270</v>
      </c>
      <c r="H39" s="702"/>
      <c r="I39" s="127">
        <f>SUM(I32:I38)</f>
        <v>0</v>
      </c>
      <c r="J39" s="127">
        <f>SUM(J32:J38)</f>
        <v>0</v>
      </c>
      <c r="K39" s="127">
        <f>SUM(K32:K38)</f>
        <v>0</v>
      </c>
      <c r="L39" s="48"/>
    </row>
    <row r="40" spans="1:12" ht="12" customHeight="1">
      <c r="A40" s="698"/>
      <c r="B40" s="698"/>
      <c r="C40" s="698"/>
      <c r="D40" s="127"/>
      <c r="E40" s="127"/>
      <c r="F40" s="127"/>
      <c r="G40" s="695"/>
      <c r="H40" s="697"/>
      <c r="I40" s="127"/>
      <c r="J40" s="127"/>
      <c r="K40" s="127"/>
      <c r="L40" s="48"/>
    </row>
    <row r="41" spans="1:12" ht="12.75" customHeight="1">
      <c r="A41" s="699" t="s">
        <v>269</v>
      </c>
      <c r="B41" s="699"/>
      <c r="C41" s="699"/>
      <c r="D41" s="127">
        <f>+D30+D39</f>
        <v>3250</v>
      </c>
      <c r="E41" s="127">
        <f>+E30+E39</f>
        <v>3250</v>
      </c>
      <c r="F41" s="127">
        <f>+F30+F39</f>
        <v>3250</v>
      </c>
      <c r="G41" s="701" t="s">
        <v>268</v>
      </c>
      <c r="H41" s="702"/>
      <c r="I41" s="127">
        <f>+I30+I39</f>
        <v>3250</v>
      </c>
      <c r="J41" s="127">
        <f>+J30+J39</f>
        <v>3250</v>
      </c>
      <c r="K41" s="127">
        <f>+K30+K39</f>
        <v>3250</v>
      </c>
      <c r="L41" s="48"/>
    </row>
    <row r="42" spans="1:12" ht="12" customHeight="1">
      <c r="A42" s="698"/>
      <c r="B42" s="698"/>
      <c r="C42" s="698"/>
      <c r="D42" s="127"/>
      <c r="E42" s="127"/>
      <c r="F42" s="127"/>
      <c r="G42" s="709"/>
      <c r="H42" s="710"/>
      <c r="I42" s="127"/>
      <c r="J42" s="127"/>
      <c r="K42" s="127"/>
      <c r="L42" s="48"/>
    </row>
    <row r="43" spans="1:12" ht="12.75" customHeight="1">
      <c r="A43" s="708" t="s">
        <v>267</v>
      </c>
      <c r="B43" s="708"/>
      <c r="C43" s="708"/>
      <c r="D43" s="127">
        <f>+D25+D41</f>
        <v>135793</v>
      </c>
      <c r="E43" s="127">
        <f>+E25+E41</f>
        <v>137776</v>
      </c>
      <c r="F43" s="127">
        <f>+F25+F41</f>
        <v>139791</v>
      </c>
      <c r="G43" s="708" t="s">
        <v>266</v>
      </c>
      <c r="H43" s="708"/>
      <c r="I43" s="127">
        <f>+I25+I41</f>
        <v>135793</v>
      </c>
      <c r="J43" s="127">
        <f>+J25+J41</f>
        <v>137776</v>
      </c>
      <c r="K43" s="127">
        <f>+K25+K41</f>
        <v>139791</v>
      </c>
      <c r="L43" s="48"/>
    </row>
  </sheetData>
  <mergeCells count="83">
    <mergeCell ref="A5:C6"/>
    <mergeCell ref="D5:F5"/>
    <mergeCell ref="G5:H6"/>
    <mergeCell ref="I5:K5"/>
    <mergeCell ref="A2:K2"/>
    <mergeCell ref="A3:C3"/>
    <mergeCell ref="G3:H3"/>
    <mergeCell ref="A4:F4"/>
    <mergeCell ref="G4:K4"/>
    <mergeCell ref="A7:C7"/>
    <mergeCell ref="G7:H7"/>
    <mergeCell ref="A8:C8"/>
    <mergeCell ref="G8:H8"/>
    <mergeCell ref="A9:C9"/>
    <mergeCell ref="G9:H9"/>
    <mergeCell ref="A10:C10"/>
    <mergeCell ref="G10:H10"/>
    <mergeCell ref="A11:C11"/>
    <mergeCell ref="G11:H11"/>
    <mergeCell ref="A12:C12"/>
    <mergeCell ref="G12:H12"/>
    <mergeCell ref="A13:C13"/>
    <mergeCell ref="G13:H13"/>
    <mergeCell ref="A14:C14"/>
    <mergeCell ref="G14:H14"/>
    <mergeCell ref="A15:C15"/>
    <mergeCell ref="G15:H15"/>
    <mergeCell ref="A16:C16"/>
    <mergeCell ref="G16:H16"/>
    <mergeCell ref="A17:C17"/>
    <mergeCell ref="G17:H17"/>
    <mergeCell ref="A18:C18"/>
    <mergeCell ref="G18:H18"/>
    <mergeCell ref="A19:C19"/>
    <mergeCell ref="G19:H19"/>
    <mergeCell ref="A20:C20"/>
    <mergeCell ref="G20:H20"/>
    <mergeCell ref="A21:C21"/>
    <mergeCell ref="G21:H21"/>
    <mergeCell ref="A22:C22"/>
    <mergeCell ref="G22:H22"/>
    <mergeCell ref="A23:C23"/>
    <mergeCell ref="G23:H23"/>
    <mergeCell ref="A24:C24"/>
    <mergeCell ref="G24:H24"/>
    <mergeCell ref="A25:C25"/>
    <mergeCell ref="G25:H25"/>
    <mergeCell ref="A26:C26"/>
    <mergeCell ref="G26:H26"/>
    <mergeCell ref="A27:C27"/>
    <mergeCell ref="G27:H27"/>
    <mergeCell ref="A28:C28"/>
    <mergeCell ref="G28:H28"/>
    <mergeCell ref="A29:C29"/>
    <mergeCell ref="G29:H29"/>
    <mergeCell ref="A30:C30"/>
    <mergeCell ref="G30:H30"/>
    <mergeCell ref="A31:C31"/>
    <mergeCell ref="G31:H31"/>
    <mergeCell ref="A32:C32"/>
    <mergeCell ref="G32:H32"/>
    <mergeCell ref="A33:C33"/>
    <mergeCell ref="G33:H33"/>
    <mergeCell ref="A34:C34"/>
    <mergeCell ref="G34:H34"/>
    <mergeCell ref="A35:C35"/>
    <mergeCell ref="G35:H35"/>
    <mergeCell ref="A36:C36"/>
    <mergeCell ref="G36:H36"/>
    <mergeCell ref="A37:C37"/>
    <mergeCell ref="G37:H37"/>
    <mergeCell ref="A38:C38"/>
    <mergeCell ref="G38:H38"/>
    <mergeCell ref="A39:C39"/>
    <mergeCell ref="G39:H39"/>
    <mergeCell ref="A43:C43"/>
    <mergeCell ref="G43:H43"/>
    <mergeCell ref="A40:C40"/>
    <mergeCell ref="G40:H40"/>
    <mergeCell ref="A41:C41"/>
    <mergeCell ref="G41:H41"/>
    <mergeCell ref="A42:C42"/>
    <mergeCell ref="G42:H42"/>
  </mergeCells>
  <pageMargins left="0.7" right="0.7" top="0.75" bottom="0.75" header="0.3" footer="0.3"/>
  <pageSetup paperSize="9" scale="92" orientation="landscape" r:id="rId1"/>
  <headerFooter alignWithMargins="0">
    <oddHeader>&amp;C&amp;12 2015. évi költségvetés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L45"/>
  <sheetViews>
    <sheetView workbookViewId="0">
      <selection activeCell="G29" sqref="G29:H29"/>
    </sheetView>
  </sheetViews>
  <sheetFormatPr defaultRowHeight="12.75"/>
  <cols>
    <col min="3" max="3" width="18" customWidth="1"/>
    <col min="4" max="6" width="10.7109375" customWidth="1"/>
    <col min="7" max="7" width="6.5703125" customWidth="1"/>
    <col min="8" max="8" width="31.85546875" customWidth="1"/>
    <col min="9" max="9" width="9.85546875" customWidth="1"/>
    <col min="10" max="10" width="10.7109375" customWidth="1"/>
    <col min="11" max="11" width="10.5703125" customWidth="1"/>
    <col min="12" max="12" width="15.140625" customWidth="1"/>
  </cols>
  <sheetData>
    <row r="1" spans="1:12" ht="12" customHeight="1">
      <c r="A1" t="s">
        <v>449</v>
      </c>
      <c r="H1" s="98"/>
      <c r="J1" s="38"/>
      <c r="K1" s="38" t="s">
        <v>448</v>
      </c>
      <c r="L1" s="38"/>
    </row>
    <row r="2" spans="1:12" ht="12" customHeight="1">
      <c r="H2" s="98"/>
      <c r="J2" s="38"/>
      <c r="K2" s="38"/>
      <c r="L2" s="38"/>
    </row>
    <row r="3" spans="1:12" ht="12" customHeight="1">
      <c r="A3" s="690" t="s">
        <v>313</v>
      </c>
      <c r="B3" s="690"/>
      <c r="C3" s="690"/>
      <c r="D3" s="690"/>
      <c r="E3" s="690"/>
      <c r="F3" s="690"/>
      <c r="G3" s="690"/>
      <c r="H3" s="690"/>
      <c r="I3" s="690"/>
      <c r="J3" s="690"/>
      <c r="K3" s="690"/>
      <c r="L3" s="4"/>
    </row>
    <row r="4" spans="1:12" ht="12" customHeight="1">
      <c r="A4" s="693"/>
      <c r="B4" s="693"/>
      <c r="C4" s="693"/>
      <c r="D4" s="97"/>
      <c r="E4" s="97"/>
      <c r="F4" s="26"/>
      <c r="G4" s="694"/>
      <c r="H4" s="694"/>
      <c r="J4" s="25"/>
      <c r="K4" s="25" t="s">
        <v>312</v>
      </c>
      <c r="L4" s="25"/>
    </row>
    <row r="5" spans="1:12" ht="12" customHeight="1">
      <c r="A5" s="669" t="s">
        <v>64</v>
      </c>
      <c r="B5" s="669"/>
      <c r="C5" s="669"/>
      <c r="D5" s="669"/>
      <c r="E5" s="669"/>
      <c r="F5" s="669"/>
      <c r="G5" s="669" t="s">
        <v>65</v>
      </c>
      <c r="H5" s="669"/>
      <c r="I5" s="669"/>
      <c r="J5" s="669"/>
      <c r="K5" s="669"/>
      <c r="L5" s="96"/>
    </row>
    <row r="6" spans="1:12">
      <c r="A6" s="659" t="s">
        <v>96</v>
      </c>
      <c r="B6" s="660"/>
      <c r="C6" s="661"/>
      <c r="D6" s="691" t="s">
        <v>311</v>
      </c>
      <c r="E6" s="692"/>
      <c r="F6" s="572"/>
      <c r="G6" s="659" t="s">
        <v>96</v>
      </c>
      <c r="H6" s="661"/>
      <c r="I6" s="653" t="s">
        <v>311</v>
      </c>
      <c r="J6" s="653"/>
      <c r="K6" s="653"/>
      <c r="L6" s="95"/>
    </row>
    <row r="7" spans="1:12">
      <c r="A7" s="662"/>
      <c r="B7" s="663"/>
      <c r="C7" s="587"/>
      <c r="D7" s="375">
        <v>2016</v>
      </c>
      <c r="E7" s="375">
        <v>2017</v>
      </c>
      <c r="F7" s="375">
        <v>2018</v>
      </c>
      <c r="G7" s="662"/>
      <c r="H7" s="587"/>
      <c r="I7" s="375">
        <v>2016</v>
      </c>
      <c r="J7" s="375">
        <v>2017</v>
      </c>
      <c r="K7" s="375">
        <v>2018</v>
      </c>
      <c r="L7" s="95"/>
    </row>
    <row r="8" spans="1:12" ht="12" customHeight="1">
      <c r="A8" s="695" t="s">
        <v>310</v>
      </c>
      <c r="B8" s="696"/>
      <c r="C8" s="697"/>
      <c r="D8" s="126"/>
      <c r="E8" s="126"/>
      <c r="F8" s="126"/>
      <c r="G8" s="695" t="s">
        <v>309</v>
      </c>
      <c r="H8" s="697"/>
      <c r="I8" s="126">
        <v>90611</v>
      </c>
      <c r="J8" s="126">
        <v>93329</v>
      </c>
      <c r="K8" s="126">
        <v>95195</v>
      </c>
      <c r="L8" s="48"/>
    </row>
    <row r="9" spans="1:12" ht="12" customHeight="1">
      <c r="A9" s="695" t="s">
        <v>308</v>
      </c>
      <c r="B9" s="696"/>
      <c r="C9" s="697"/>
      <c r="D9" s="121"/>
      <c r="E9" s="121"/>
      <c r="F9" s="121"/>
      <c r="G9" s="698" t="s">
        <v>307</v>
      </c>
      <c r="H9" s="698"/>
      <c r="I9" s="126">
        <v>27425</v>
      </c>
      <c r="J9" s="126">
        <v>28248</v>
      </c>
      <c r="K9" s="126">
        <v>28812</v>
      </c>
      <c r="L9" s="48"/>
    </row>
    <row r="10" spans="1:12" ht="12" customHeight="1">
      <c r="A10" s="695" t="s">
        <v>306</v>
      </c>
      <c r="B10" s="696"/>
      <c r="C10" s="697"/>
      <c r="D10" s="126">
        <v>116482</v>
      </c>
      <c r="E10" s="126">
        <v>119976</v>
      </c>
      <c r="F10" s="126">
        <v>122375</v>
      </c>
      <c r="G10" s="698" t="s">
        <v>305</v>
      </c>
      <c r="H10" s="698"/>
      <c r="I10" s="126">
        <v>83526</v>
      </c>
      <c r="J10" s="126">
        <v>86031</v>
      </c>
      <c r="K10" s="126">
        <v>87753</v>
      </c>
      <c r="L10" s="48"/>
    </row>
    <row r="11" spans="1:12" ht="12" customHeight="1">
      <c r="A11" s="695" t="s">
        <v>304</v>
      </c>
      <c r="B11" s="696"/>
      <c r="C11" s="697"/>
      <c r="D11" s="126"/>
      <c r="E11" s="126"/>
      <c r="F11" s="126"/>
      <c r="G11" s="698" t="s">
        <v>303</v>
      </c>
      <c r="H11" s="698"/>
      <c r="I11" s="126"/>
      <c r="J11" s="126"/>
      <c r="K11" s="126"/>
      <c r="L11" s="48"/>
    </row>
    <row r="12" spans="1:12" ht="12" customHeight="1">
      <c r="A12" s="698"/>
      <c r="B12" s="698"/>
      <c r="C12" s="698"/>
      <c r="D12" s="126"/>
      <c r="E12" s="126"/>
      <c r="F12" s="126"/>
      <c r="G12" s="698" t="s">
        <v>302</v>
      </c>
      <c r="H12" s="698"/>
      <c r="I12" s="126"/>
      <c r="J12" s="126"/>
      <c r="K12" s="126"/>
      <c r="L12" s="48"/>
    </row>
    <row r="13" spans="1:12" ht="12" customHeight="1">
      <c r="A13" s="699"/>
      <c r="B13" s="699"/>
      <c r="C13" s="699"/>
      <c r="D13" s="126"/>
      <c r="E13" s="126"/>
      <c r="F13" s="126"/>
      <c r="G13" s="705" t="s">
        <v>301</v>
      </c>
      <c r="H13" s="706"/>
      <c r="I13" s="126"/>
      <c r="J13" s="126"/>
      <c r="K13" s="126"/>
      <c r="L13" s="48"/>
    </row>
    <row r="14" spans="1:12" ht="12" customHeight="1">
      <c r="A14" s="707"/>
      <c r="B14" s="707"/>
      <c r="C14" s="707"/>
      <c r="D14" s="126"/>
      <c r="E14" s="126"/>
      <c r="F14" s="126"/>
      <c r="G14" s="695" t="s">
        <v>300</v>
      </c>
      <c r="H14" s="697"/>
      <c r="I14" s="126"/>
      <c r="J14" s="126"/>
      <c r="K14" s="126"/>
      <c r="L14" s="48"/>
    </row>
    <row r="15" spans="1:12" ht="23.25" customHeight="1">
      <c r="A15" s="701" t="s">
        <v>299</v>
      </c>
      <c r="B15" s="703"/>
      <c r="C15" s="702"/>
      <c r="D15" s="127">
        <v>116482</v>
      </c>
      <c r="E15" s="127">
        <v>119976</v>
      </c>
      <c r="F15" s="127">
        <v>122375</v>
      </c>
      <c r="G15" s="701" t="s">
        <v>298</v>
      </c>
      <c r="H15" s="702"/>
      <c r="I15" s="127">
        <f>SUM(I8:I14)</f>
        <v>201562</v>
      </c>
      <c r="J15" s="127">
        <f>SUM(J8:J14)</f>
        <v>207608</v>
      </c>
      <c r="K15" s="127">
        <f>SUM(K8:K14)</f>
        <v>211760</v>
      </c>
      <c r="L15" s="48"/>
    </row>
    <row r="16" spans="1:12" ht="12" customHeight="1">
      <c r="A16" s="695"/>
      <c r="B16" s="696"/>
      <c r="C16" s="697"/>
      <c r="D16" s="126"/>
      <c r="E16" s="126"/>
      <c r="F16" s="126"/>
      <c r="G16" s="695"/>
      <c r="H16" s="697"/>
      <c r="I16" s="126"/>
      <c r="J16" s="126"/>
      <c r="K16" s="126"/>
      <c r="L16" s="48"/>
    </row>
    <row r="17" spans="1:12" ht="12" customHeight="1">
      <c r="A17" s="695" t="s">
        <v>284</v>
      </c>
      <c r="B17" s="696"/>
      <c r="C17" s="697"/>
      <c r="D17" s="126"/>
      <c r="E17" s="126"/>
      <c r="F17" s="126"/>
      <c r="G17" s="695" t="s">
        <v>297</v>
      </c>
      <c r="H17" s="697"/>
      <c r="I17" s="126"/>
      <c r="J17" s="126"/>
      <c r="K17" s="126"/>
    </row>
    <row r="18" spans="1:12" ht="12" customHeight="1">
      <c r="A18" s="700" t="s">
        <v>282</v>
      </c>
      <c r="B18" s="700"/>
      <c r="C18" s="700"/>
      <c r="D18" s="126"/>
      <c r="E18" s="126"/>
      <c r="F18" s="126"/>
      <c r="G18" s="700" t="s">
        <v>281</v>
      </c>
      <c r="H18" s="700"/>
      <c r="I18" s="126"/>
      <c r="J18" s="126"/>
      <c r="K18" s="126"/>
    </row>
    <row r="19" spans="1:12" ht="12" customHeight="1">
      <c r="A19" s="700" t="s">
        <v>280</v>
      </c>
      <c r="B19" s="700"/>
      <c r="C19" s="700"/>
      <c r="D19" s="126"/>
      <c r="E19" s="126"/>
      <c r="F19" s="126"/>
      <c r="G19" s="711" t="s">
        <v>296</v>
      </c>
      <c r="H19" s="711"/>
      <c r="I19" s="126"/>
      <c r="J19" s="126"/>
      <c r="K19" s="126"/>
    </row>
    <row r="20" spans="1:12" ht="12" customHeight="1">
      <c r="A20" s="698" t="s">
        <v>278</v>
      </c>
      <c r="B20" s="698"/>
      <c r="C20" s="698"/>
      <c r="D20" s="126"/>
      <c r="E20" s="126"/>
      <c r="F20" s="126"/>
      <c r="G20" s="700" t="s">
        <v>277</v>
      </c>
      <c r="H20" s="700"/>
      <c r="I20" s="126"/>
      <c r="J20" s="126"/>
      <c r="K20" s="126"/>
    </row>
    <row r="21" spans="1:12" ht="12" customHeight="1">
      <c r="A21" s="698" t="s">
        <v>276</v>
      </c>
      <c r="B21" s="698"/>
      <c r="C21" s="698"/>
      <c r="D21" s="126"/>
      <c r="E21" s="126"/>
      <c r="F21" s="126"/>
      <c r="G21" s="700" t="s">
        <v>275</v>
      </c>
      <c r="H21" s="700"/>
      <c r="I21" s="126"/>
      <c r="J21" s="126"/>
      <c r="K21" s="126"/>
    </row>
    <row r="22" spans="1:12" ht="12" customHeight="1">
      <c r="A22" s="700" t="s">
        <v>274</v>
      </c>
      <c r="B22" s="700"/>
      <c r="C22" s="700"/>
      <c r="D22" s="126">
        <v>85080</v>
      </c>
      <c r="E22" s="126">
        <v>87632</v>
      </c>
      <c r="F22" s="126">
        <v>89385</v>
      </c>
      <c r="G22" s="700" t="s">
        <v>273</v>
      </c>
      <c r="H22" s="700"/>
      <c r="I22" s="126"/>
      <c r="J22" s="126"/>
      <c r="K22" s="126"/>
    </row>
    <row r="23" spans="1:12" ht="12" customHeight="1">
      <c r="A23" s="704"/>
      <c r="B23" s="704"/>
      <c r="C23" s="704"/>
      <c r="D23" s="126"/>
      <c r="E23" s="126"/>
      <c r="F23" s="126"/>
      <c r="G23" s="700" t="s">
        <v>272</v>
      </c>
      <c r="H23" s="700"/>
      <c r="I23" s="126"/>
      <c r="J23" s="126"/>
      <c r="K23" s="126"/>
    </row>
    <row r="24" spans="1:12" ht="12" customHeight="1">
      <c r="A24" s="699" t="s">
        <v>295</v>
      </c>
      <c r="B24" s="699"/>
      <c r="C24" s="699"/>
      <c r="D24" s="127">
        <v>85080</v>
      </c>
      <c r="E24" s="127">
        <v>87632</v>
      </c>
      <c r="F24" s="127">
        <v>89385</v>
      </c>
      <c r="G24" s="701" t="s">
        <v>294</v>
      </c>
      <c r="H24" s="702"/>
      <c r="I24" s="127"/>
      <c r="J24" s="127"/>
      <c r="K24" s="127"/>
      <c r="L24" s="48"/>
    </row>
    <row r="25" spans="1:12" ht="12" customHeight="1">
      <c r="A25" s="707"/>
      <c r="B25" s="707"/>
      <c r="C25" s="707"/>
      <c r="D25" s="127"/>
      <c r="E25" s="127"/>
      <c r="F25" s="127"/>
      <c r="G25" s="712"/>
      <c r="H25" s="713"/>
      <c r="I25" s="127"/>
      <c r="J25" s="127"/>
      <c r="K25" s="127"/>
      <c r="L25" s="48"/>
    </row>
    <row r="26" spans="1:12" ht="12" customHeight="1">
      <c r="A26" s="699" t="s">
        <v>293</v>
      </c>
      <c r="B26" s="699"/>
      <c r="C26" s="699"/>
      <c r="D26" s="127">
        <v>201562</v>
      </c>
      <c r="E26" s="127">
        <v>207608</v>
      </c>
      <c r="F26" s="127">
        <v>211760</v>
      </c>
      <c r="G26" s="701" t="s">
        <v>292</v>
      </c>
      <c r="H26" s="702"/>
      <c r="I26" s="127">
        <v>201562</v>
      </c>
      <c r="J26" s="127">
        <v>207608</v>
      </c>
      <c r="K26" s="127">
        <v>211760</v>
      </c>
      <c r="L26" s="48"/>
    </row>
    <row r="27" spans="1:12" ht="12" customHeight="1">
      <c r="A27" s="698"/>
      <c r="B27" s="698"/>
      <c r="C27" s="698"/>
      <c r="D27" s="126"/>
      <c r="E27" s="126"/>
      <c r="F27" s="126"/>
      <c r="G27" s="695"/>
      <c r="H27" s="697"/>
      <c r="I27" s="126"/>
      <c r="J27" s="126"/>
      <c r="K27" s="126"/>
      <c r="L27" s="48"/>
    </row>
    <row r="28" spans="1:12" ht="12.75" customHeight="1">
      <c r="A28" s="695" t="s">
        <v>291</v>
      </c>
      <c r="B28" s="696"/>
      <c r="C28" s="697"/>
      <c r="D28" s="126"/>
      <c r="E28" s="126"/>
      <c r="F28" s="126"/>
      <c r="G28" s="695" t="s">
        <v>290</v>
      </c>
      <c r="H28" s="697"/>
      <c r="I28" s="126">
        <v>353</v>
      </c>
      <c r="J28" s="126">
        <v>353</v>
      </c>
      <c r="K28" s="126">
        <v>353</v>
      </c>
      <c r="L28" s="48"/>
    </row>
    <row r="29" spans="1:12" ht="12" customHeight="1">
      <c r="A29" s="695" t="s">
        <v>289</v>
      </c>
      <c r="B29" s="696"/>
      <c r="C29" s="697"/>
      <c r="D29" s="126"/>
      <c r="E29" s="126"/>
      <c r="F29" s="126"/>
      <c r="G29" s="695" t="s">
        <v>228</v>
      </c>
      <c r="H29" s="697"/>
      <c r="I29" s="126">
        <v>6647</v>
      </c>
      <c r="J29" s="126">
        <v>7647</v>
      </c>
      <c r="K29" s="126">
        <v>8647</v>
      </c>
      <c r="L29" s="48"/>
    </row>
    <row r="30" spans="1:12" ht="12" customHeight="1">
      <c r="A30" s="698" t="s">
        <v>288</v>
      </c>
      <c r="B30" s="698"/>
      <c r="C30" s="698"/>
      <c r="D30" s="126"/>
      <c r="E30" s="126"/>
      <c r="F30" s="126"/>
      <c r="G30" s="695" t="s">
        <v>287</v>
      </c>
      <c r="H30" s="697"/>
      <c r="I30" s="126"/>
      <c r="J30" s="126"/>
      <c r="K30" s="126"/>
      <c r="L30" s="48"/>
    </row>
    <row r="31" spans="1:12" ht="24" customHeight="1">
      <c r="A31" s="701" t="s">
        <v>286</v>
      </c>
      <c r="B31" s="703"/>
      <c r="C31" s="702"/>
      <c r="D31" s="126"/>
      <c r="E31" s="126"/>
      <c r="F31" s="126"/>
      <c r="G31" s="701" t="s">
        <v>285</v>
      </c>
      <c r="H31" s="702"/>
      <c r="I31" s="127">
        <f>SUM(I28:I30)</f>
        <v>7000</v>
      </c>
      <c r="J31" s="127">
        <v>8000</v>
      </c>
      <c r="K31" s="127">
        <v>9000</v>
      </c>
      <c r="L31" s="48"/>
    </row>
    <row r="32" spans="1:12" ht="12" customHeight="1">
      <c r="A32" s="698"/>
      <c r="B32" s="698"/>
      <c r="C32" s="698"/>
      <c r="D32" s="126"/>
      <c r="E32" s="126"/>
      <c r="F32" s="126"/>
      <c r="G32" s="695"/>
      <c r="H32" s="697"/>
      <c r="I32" s="126"/>
      <c r="J32" s="126"/>
      <c r="K32" s="126"/>
      <c r="L32" s="48"/>
    </row>
    <row r="33" spans="1:12" ht="12" customHeight="1">
      <c r="A33" s="695" t="s">
        <v>284</v>
      </c>
      <c r="B33" s="696"/>
      <c r="C33" s="697"/>
      <c r="D33" s="126"/>
      <c r="E33" s="126"/>
      <c r="F33" s="126"/>
      <c r="G33" s="695" t="s">
        <v>283</v>
      </c>
      <c r="H33" s="697"/>
      <c r="I33" s="126"/>
      <c r="J33" s="126"/>
      <c r="K33" s="126"/>
    </row>
    <row r="34" spans="1:12" ht="12" customHeight="1">
      <c r="A34" s="700" t="s">
        <v>282</v>
      </c>
      <c r="B34" s="700"/>
      <c r="C34" s="700"/>
      <c r="D34" s="126"/>
      <c r="E34" s="126"/>
      <c r="F34" s="126"/>
      <c r="G34" s="700" t="s">
        <v>281</v>
      </c>
      <c r="H34" s="700"/>
      <c r="I34" s="126"/>
      <c r="J34" s="126"/>
      <c r="K34" s="126"/>
    </row>
    <row r="35" spans="1:12" ht="12" customHeight="1">
      <c r="A35" s="700" t="s">
        <v>280</v>
      </c>
      <c r="B35" s="700"/>
      <c r="C35" s="700"/>
      <c r="D35" s="126"/>
      <c r="E35" s="126"/>
      <c r="F35" s="126"/>
      <c r="G35" s="695" t="s">
        <v>279</v>
      </c>
      <c r="H35" s="697"/>
      <c r="I35" s="126"/>
      <c r="J35" s="126"/>
      <c r="K35" s="126"/>
    </row>
    <row r="36" spans="1:12" ht="12" customHeight="1">
      <c r="A36" s="698" t="s">
        <v>278</v>
      </c>
      <c r="B36" s="698"/>
      <c r="C36" s="698"/>
      <c r="D36" s="126"/>
      <c r="E36" s="126"/>
      <c r="F36" s="126"/>
      <c r="G36" s="695" t="s">
        <v>277</v>
      </c>
      <c r="H36" s="697"/>
      <c r="I36" s="126"/>
      <c r="J36" s="126"/>
      <c r="K36" s="126"/>
    </row>
    <row r="37" spans="1:12" ht="12" customHeight="1">
      <c r="A37" s="698" t="s">
        <v>276</v>
      </c>
      <c r="B37" s="698"/>
      <c r="C37" s="698"/>
      <c r="D37" s="126"/>
      <c r="E37" s="126"/>
      <c r="F37" s="126"/>
      <c r="G37" s="700" t="s">
        <v>275</v>
      </c>
      <c r="H37" s="700"/>
      <c r="I37" s="126"/>
      <c r="J37" s="126"/>
      <c r="K37" s="126"/>
    </row>
    <row r="38" spans="1:12" ht="12" customHeight="1">
      <c r="A38" s="700" t="s">
        <v>274</v>
      </c>
      <c r="B38" s="700"/>
      <c r="C38" s="700"/>
      <c r="D38" s="126">
        <v>7000</v>
      </c>
      <c r="E38" s="126">
        <v>8000</v>
      </c>
      <c r="F38" s="126">
        <v>9000</v>
      </c>
      <c r="G38" s="700" t="s">
        <v>273</v>
      </c>
      <c r="H38" s="700"/>
      <c r="I38" s="126"/>
      <c r="J38" s="126"/>
      <c r="K38" s="126"/>
    </row>
    <row r="39" spans="1:12" ht="12" customHeight="1">
      <c r="A39" s="704"/>
      <c r="B39" s="704"/>
      <c r="C39" s="704"/>
      <c r="D39" s="126"/>
      <c r="E39" s="126"/>
      <c r="F39" s="126"/>
      <c r="G39" s="700" t="s">
        <v>272</v>
      </c>
      <c r="H39" s="700"/>
      <c r="I39" s="126"/>
      <c r="J39" s="126"/>
      <c r="K39" s="126"/>
    </row>
    <row r="40" spans="1:12" ht="12" customHeight="1">
      <c r="A40" s="701" t="s">
        <v>271</v>
      </c>
      <c r="B40" s="703"/>
      <c r="C40" s="702"/>
      <c r="D40" s="124">
        <v>7000</v>
      </c>
      <c r="E40" s="124">
        <v>8000</v>
      </c>
      <c r="F40" s="124">
        <v>9000</v>
      </c>
      <c r="G40" s="701" t="s">
        <v>270</v>
      </c>
      <c r="H40" s="702"/>
      <c r="I40" s="86"/>
      <c r="J40" s="86"/>
      <c r="K40" s="86"/>
      <c r="L40" s="48"/>
    </row>
    <row r="41" spans="1:12" ht="12" customHeight="1">
      <c r="A41" s="698"/>
      <c r="B41" s="698"/>
      <c r="C41" s="698"/>
      <c r="D41" s="124"/>
      <c r="E41" s="124"/>
      <c r="F41" s="124"/>
      <c r="G41" s="695"/>
      <c r="H41" s="697"/>
      <c r="I41" s="86"/>
      <c r="J41" s="86"/>
      <c r="K41" s="86"/>
      <c r="L41" s="48"/>
    </row>
    <row r="42" spans="1:12" ht="12.75" customHeight="1">
      <c r="A42" s="699" t="s">
        <v>269</v>
      </c>
      <c r="B42" s="699"/>
      <c r="C42" s="699"/>
      <c r="D42" s="124">
        <v>7000</v>
      </c>
      <c r="E42" s="124">
        <v>8000</v>
      </c>
      <c r="F42" s="124">
        <v>9000</v>
      </c>
      <c r="G42" s="701" t="s">
        <v>268</v>
      </c>
      <c r="H42" s="702"/>
      <c r="I42" s="124">
        <v>7000</v>
      </c>
      <c r="J42" s="124">
        <v>8000</v>
      </c>
      <c r="K42" s="124">
        <v>9000</v>
      </c>
      <c r="L42" s="48"/>
    </row>
    <row r="43" spans="1:12" ht="12" customHeight="1">
      <c r="A43" s="698"/>
      <c r="B43" s="698"/>
      <c r="C43" s="698"/>
      <c r="D43" s="87"/>
      <c r="E43" s="87"/>
      <c r="F43" s="86"/>
      <c r="G43" s="709"/>
      <c r="H43" s="710"/>
      <c r="I43" s="86"/>
      <c r="J43" s="86"/>
      <c r="K43" s="86"/>
      <c r="L43" s="48"/>
    </row>
    <row r="44" spans="1:12" ht="12.75" customHeight="1">
      <c r="A44" s="708" t="s">
        <v>267</v>
      </c>
      <c r="B44" s="708"/>
      <c r="C44" s="708"/>
      <c r="D44" s="124">
        <v>208562</v>
      </c>
      <c r="E44" s="124">
        <v>215608</v>
      </c>
      <c r="F44" s="124">
        <v>220760</v>
      </c>
      <c r="G44" s="708" t="s">
        <v>266</v>
      </c>
      <c r="H44" s="708"/>
      <c r="I44" s="124">
        <v>208562</v>
      </c>
      <c r="J44" s="124">
        <v>215608</v>
      </c>
      <c r="K44" s="124">
        <v>220760</v>
      </c>
      <c r="L44" s="48"/>
    </row>
    <row r="45" spans="1:12">
      <c r="I45" s="125"/>
      <c r="J45" s="125"/>
      <c r="K45" s="125"/>
    </row>
  </sheetData>
  <mergeCells count="83">
    <mergeCell ref="A3:K3"/>
    <mergeCell ref="A4:C4"/>
    <mergeCell ref="G4:H4"/>
    <mergeCell ref="A5:F5"/>
    <mergeCell ref="G5:K5"/>
    <mergeCell ref="A6:C7"/>
    <mergeCell ref="D6:F6"/>
    <mergeCell ref="G6:H7"/>
    <mergeCell ref="I6:K6"/>
    <mergeCell ref="A10:C10"/>
    <mergeCell ref="G10:H10"/>
    <mergeCell ref="A11:C11"/>
    <mergeCell ref="G11:H11"/>
    <mergeCell ref="A8:C8"/>
    <mergeCell ref="G8:H8"/>
    <mergeCell ref="A9:C9"/>
    <mergeCell ref="G9:H9"/>
    <mergeCell ref="A14:C14"/>
    <mergeCell ref="G14:H14"/>
    <mergeCell ref="A15:C15"/>
    <mergeCell ref="G15:H15"/>
    <mergeCell ref="A12:C12"/>
    <mergeCell ref="G12:H12"/>
    <mergeCell ref="A13:C13"/>
    <mergeCell ref="G13:H13"/>
    <mergeCell ref="A18:C18"/>
    <mergeCell ref="G18:H18"/>
    <mergeCell ref="A19:C19"/>
    <mergeCell ref="G19:H19"/>
    <mergeCell ref="A16:C16"/>
    <mergeCell ref="G16:H16"/>
    <mergeCell ref="A17:C17"/>
    <mergeCell ref="G17:H17"/>
    <mergeCell ref="A22:C22"/>
    <mergeCell ref="G22:H22"/>
    <mergeCell ref="A23:C23"/>
    <mergeCell ref="G23:H23"/>
    <mergeCell ref="A20:C20"/>
    <mergeCell ref="G20:H20"/>
    <mergeCell ref="A21:C21"/>
    <mergeCell ref="G21:H21"/>
    <mergeCell ref="A26:C26"/>
    <mergeCell ref="G26:H26"/>
    <mergeCell ref="A27:C27"/>
    <mergeCell ref="G27:H27"/>
    <mergeCell ref="A24:C24"/>
    <mergeCell ref="G24:H24"/>
    <mergeCell ref="A25:C25"/>
    <mergeCell ref="G25:H25"/>
    <mergeCell ref="A30:C30"/>
    <mergeCell ref="G30:H30"/>
    <mergeCell ref="A31:C31"/>
    <mergeCell ref="G31:H31"/>
    <mergeCell ref="A28:C28"/>
    <mergeCell ref="G28:H28"/>
    <mergeCell ref="A29:C29"/>
    <mergeCell ref="G29:H29"/>
    <mergeCell ref="A34:C34"/>
    <mergeCell ref="G34:H34"/>
    <mergeCell ref="A35:C35"/>
    <mergeCell ref="G35:H35"/>
    <mergeCell ref="A32:C32"/>
    <mergeCell ref="G32:H32"/>
    <mergeCell ref="A33:C33"/>
    <mergeCell ref="G33:H33"/>
    <mergeCell ref="A38:C38"/>
    <mergeCell ref="G38:H38"/>
    <mergeCell ref="A39:C39"/>
    <mergeCell ref="G39:H39"/>
    <mergeCell ref="A36:C36"/>
    <mergeCell ref="G36:H36"/>
    <mergeCell ref="A37:C37"/>
    <mergeCell ref="G37:H37"/>
    <mergeCell ref="A40:C40"/>
    <mergeCell ref="G40:H40"/>
    <mergeCell ref="A44:C44"/>
    <mergeCell ref="G44:H44"/>
    <mergeCell ref="A41:C41"/>
    <mergeCell ref="G41:H41"/>
    <mergeCell ref="A42:C42"/>
    <mergeCell ref="G42:H42"/>
    <mergeCell ref="A43:C43"/>
    <mergeCell ref="G43:H43"/>
  </mergeCells>
  <phoneticPr fontId="10" type="noConversion"/>
  <printOptions horizontalCentered="1"/>
  <pageMargins left="0.51181102362204722" right="0.51181102362204722" top="0.55118110236220474" bottom="0" header="0.31496062992125984" footer="0"/>
  <pageSetup paperSize="9" orientation="landscape" r:id="rId1"/>
  <headerFooter alignWithMargins="0">
    <oddHeader>&amp;C&amp;12 2015. évi költségvetés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77"/>
  <sheetViews>
    <sheetView view="pageBreakPreview" topLeftCell="A34" zoomScaleSheetLayoutView="100" workbookViewId="0">
      <selection activeCell="A67" sqref="A67:E67"/>
    </sheetView>
  </sheetViews>
  <sheetFormatPr defaultRowHeight="12.75"/>
  <cols>
    <col min="1" max="1" width="51.28515625" style="392" customWidth="1"/>
    <col min="2" max="2" width="14.5703125" style="392" customWidth="1"/>
    <col min="3" max="3" width="12.7109375" style="392" customWidth="1"/>
    <col min="4" max="4" width="11.28515625" style="392" customWidth="1"/>
    <col min="5" max="5" width="12.5703125" style="392" customWidth="1"/>
    <col min="6" max="16384" width="9.140625" style="392"/>
  </cols>
  <sheetData>
    <row r="1" spans="1:3">
      <c r="A1" s="452"/>
      <c r="C1" s="453" t="s">
        <v>20</v>
      </c>
    </row>
    <row r="2" spans="1:3">
      <c r="A2" s="564" t="s">
        <v>207</v>
      </c>
      <c r="B2" s="564"/>
    </row>
    <row r="3" spans="1:3">
      <c r="A3" s="565" t="s">
        <v>94</v>
      </c>
      <c r="B3" s="565"/>
      <c r="C3" s="409" t="s">
        <v>69</v>
      </c>
    </row>
    <row r="4" spans="1:3" ht="22.5">
      <c r="A4" s="454" t="s">
        <v>183</v>
      </c>
      <c r="B4" s="64" t="s">
        <v>178</v>
      </c>
      <c r="C4" s="455" t="s">
        <v>334</v>
      </c>
    </row>
    <row r="5" spans="1:3">
      <c r="A5" s="434" t="s">
        <v>206</v>
      </c>
      <c r="B5" s="64"/>
      <c r="C5" s="64"/>
    </row>
    <row r="6" spans="1:3">
      <c r="A6" s="456" t="s">
        <v>205</v>
      </c>
      <c r="B6" s="64"/>
      <c r="C6" s="64"/>
    </row>
    <row r="7" spans="1:3">
      <c r="A7" s="456" t="s">
        <v>204</v>
      </c>
      <c r="B7" s="64"/>
      <c r="C7" s="64"/>
    </row>
    <row r="8" spans="1:3">
      <c r="A8" s="456"/>
      <c r="B8" s="64"/>
      <c r="C8" s="64"/>
    </row>
    <row r="9" spans="1:3">
      <c r="A9" s="90" t="s">
        <v>322</v>
      </c>
      <c r="B9" s="90"/>
      <c r="C9" s="90"/>
    </row>
    <row r="10" spans="1:3">
      <c r="A10" s="456" t="s">
        <v>63</v>
      </c>
      <c r="B10" s="90"/>
      <c r="C10" s="90"/>
    </row>
    <row r="11" spans="1:3">
      <c r="A11" s="52" t="s">
        <v>203</v>
      </c>
      <c r="B11" s="457">
        <v>188000</v>
      </c>
      <c r="C11" s="457"/>
    </row>
    <row r="12" spans="1:3">
      <c r="A12" s="456" t="s">
        <v>202</v>
      </c>
      <c r="B12" s="457"/>
      <c r="C12" s="457"/>
    </row>
    <row r="13" spans="1:3">
      <c r="A13" s="458" t="s">
        <v>201</v>
      </c>
      <c r="B13" s="457">
        <v>184400</v>
      </c>
      <c r="C13" s="457"/>
    </row>
    <row r="14" spans="1:3">
      <c r="A14" s="458" t="s">
        <v>200</v>
      </c>
      <c r="B14" s="457">
        <v>231600</v>
      </c>
      <c r="C14" s="457"/>
    </row>
    <row r="15" spans="1:3">
      <c r="A15" s="458"/>
      <c r="B15" s="458"/>
      <c r="C15" s="458"/>
    </row>
    <row r="16" spans="1:3">
      <c r="A16" s="459" t="s">
        <v>199</v>
      </c>
      <c r="B16" s="458"/>
      <c r="C16" s="458"/>
    </row>
    <row r="17" spans="1:3">
      <c r="A17" s="458" t="s">
        <v>63</v>
      </c>
      <c r="B17" s="458"/>
      <c r="C17" s="458"/>
    </row>
    <row r="18" spans="1:3">
      <c r="A18" s="458" t="s">
        <v>198</v>
      </c>
      <c r="B18" s="457">
        <v>3350000</v>
      </c>
      <c r="C18" s="457"/>
    </row>
    <row r="19" spans="1:3">
      <c r="A19" s="458"/>
      <c r="B19" s="458"/>
      <c r="C19" s="458"/>
    </row>
    <row r="20" spans="1:3">
      <c r="A20" s="459" t="s">
        <v>197</v>
      </c>
      <c r="B20" s="457">
        <v>55100</v>
      </c>
      <c r="C20" s="457"/>
    </row>
    <row r="21" spans="1:3">
      <c r="A21" s="459" t="s">
        <v>196</v>
      </c>
      <c r="B21" s="459"/>
      <c r="C21" s="459"/>
    </row>
    <row r="22" spans="1:3">
      <c r="A22" s="458" t="s">
        <v>63</v>
      </c>
      <c r="B22" s="458"/>
      <c r="C22" s="458"/>
    </row>
    <row r="23" spans="1:3">
      <c r="A23" s="456" t="s">
        <v>195</v>
      </c>
      <c r="B23" s="457">
        <v>1900</v>
      </c>
      <c r="C23" s="457"/>
    </row>
    <row r="24" spans="1:3">
      <c r="A24" s="456" t="s">
        <v>194</v>
      </c>
      <c r="B24" s="457">
        <v>25000</v>
      </c>
      <c r="C24" s="457"/>
    </row>
    <row r="25" spans="1:3" ht="22.5">
      <c r="A25" s="52" t="s">
        <v>193</v>
      </c>
      <c r="B25" s="456"/>
      <c r="C25" s="456"/>
    </row>
    <row r="26" spans="1:3">
      <c r="A26" s="52"/>
      <c r="B26" s="456"/>
      <c r="C26" s="456"/>
    </row>
    <row r="27" spans="1:3">
      <c r="A27" s="90" t="s">
        <v>330</v>
      </c>
      <c r="B27" s="90"/>
      <c r="C27" s="90"/>
    </row>
    <row r="28" spans="1:3">
      <c r="A28" s="456" t="s">
        <v>63</v>
      </c>
      <c r="B28" s="456"/>
      <c r="C28" s="456"/>
    </row>
    <row r="29" spans="1:3">
      <c r="A29" s="456" t="s">
        <v>192</v>
      </c>
      <c r="B29" s="456"/>
      <c r="C29" s="456"/>
    </row>
    <row r="30" spans="1:3">
      <c r="A30" s="456" t="s">
        <v>191</v>
      </c>
      <c r="B30" s="457">
        <v>2500</v>
      </c>
      <c r="C30" s="457"/>
    </row>
    <row r="31" spans="1:3">
      <c r="A31" s="456" t="s">
        <v>190</v>
      </c>
      <c r="B31" s="456"/>
      <c r="C31" s="456"/>
    </row>
    <row r="32" spans="1:3">
      <c r="A32" s="456" t="s">
        <v>189</v>
      </c>
      <c r="B32" s="456"/>
      <c r="C32" s="456"/>
    </row>
    <row r="33" spans="1:5">
      <c r="A33" s="456" t="s">
        <v>188</v>
      </c>
      <c r="B33" s="456"/>
      <c r="C33" s="456"/>
    </row>
    <row r="34" spans="1:5">
      <c r="A34" s="456" t="s">
        <v>187</v>
      </c>
      <c r="B34" s="456"/>
      <c r="C34" s="456"/>
    </row>
    <row r="35" spans="1:5" ht="22.5">
      <c r="A35" s="52" t="s">
        <v>186</v>
      </c>
      <c r="B35" s="457"/>
      <c r="C35" s="457">
        <v>5000</v>
      </c>
    </row>
    <row r="36" spans="1:5">
      <c r="A36" s="52" t="s">
        <v>0</v>
      </c>
      <c r="B36" s="457">
        <v>10000</v>
      </c>
      <c r="C36" s="457"/>
    </row>
    <row r="37" spans="1:5">
      <c r="A37" s="460" t="s">
        <v>66</v>
      </c>
      <c r="B37" s="461">
        <f>SUM(B5:B36)</f>
        <v>4048500</v>
      </c>
      <c r="C37" s="461">
        <f>SUM(C5:C36)</f>
        <v>5000</v>
      </c>
      <c r="D37" s="462"/>
    </row>
    <row r="38" spans="1:5">
      <c r="A38" s="463"/>
      <c r="B38" s="463"/>
    </row>
    <row r="39" spans="1:5">
      <c r="A39" s="566" t="s">
        <v>21</v>
      </c>
      <c r="B39" s="566"/>
      <c r="C39" s="566"/>
      <c r="D39" s="566"/>
      <c r="E39" s="566"/>
    </row>
    <row r="40" spans="1:5">
      <c r="A40" s="567" t="s">
        <v>844</v>
      </c>
      <c r="B40" s="567"/>
      <c r="C40" s="567"/>
      <c r="D40" s="567"/>
      <c r="E40" s="567"/>
    </row>
    <row r="41" spans="1:5">
      <c r="A41" s="464"/>
      <c r="B41" s="464"/>
      <c r="C41" s="464"/>
      <c r="D41" s="464"/>
      <c r="E41" s="464" t="s">
        <v>62</v>
      </c>
    </row>
    <row r="42" spans="1:5">
      <c r="A42" s="568" t="s">
        <v>183</v>
      </c>
      <c r="B42" s="555" t="s">
        <v>178</v>
      </c>
      <c r="C42" s="560" t="s">
        <v>317</v>
      </c>
      <c r="D42" s="560" t="s">
        <v>177</v>
      </c>
      <c r="E42" s="562" t="s">
        <v>176</v>
      </c>
    </row>
    <row r="43" spans="1:5">
      <c r="A43" s="569"/>
      <c r="B43" s="556"/>
      <c r="C43" s="561"/>
      <c r="D43" s="561"/>
      <c r="E43" s="563"/>
    </row>
    <row r="44" spans="1:5">
      <c r="A44" s="470" t="s">
        <v>845</v>
      </c>
      <c r="B44" s="450">
        <v>319890</v>
      </c>
      <c r="C44" s="450"/>
      <c r="D44" s="450"/>
      <c r="E44" s="127">
        <f t="shared" ref="E44:E48" si="0">SUM(B44:D44)</f>
        <v>319890</v>
      </c>
    </row>
    <row r="45" spans="1:5">
      <c r="A45" s="470" t="s">
        <v>846</v>
      </c>
      <c r="B45" s="450"/>
      <c r="C45" s="450">
        <v>3175</v>
      </c>
      <c r="D45" s="450"/>
      <c r="E45" s="127">
        <f t="shared" si="0"/>
        <v>3175</v>
      </c>
    </row>
    <row r="46" spans="1:5">
      <c r="A46" s="470" t="s">
        <v>407</v>
      </c>
      <c r="B46" s="450"/>
      <c r="C46" s="450"/>
      <c r="D46" s="450">
        <v>594500</v>
      </c>
      <c r="E46" s="127">
        <f t="shared" si="0"/>
        <v>594500</v>
      </c>
    </row>
    <row r="47" spans="1:5">
      <c r="A47" s="470" t="s">
        <v>452</v>
      </c>
      <c r="B47" s="451"/>
      <c r="C47" s="144"/>
      <c r="D47" s="450">
        <v>28997</v>
      </c>
      <c r="E47" s="127">
        <f t="shared" si="0"/>
        <v>28997</v>
      </c>
    </row>
    <row r="48" spans="1:5">
      <c r="A48" s="470" t="s">
        <v>451</v>
      </c>
      <c r="B48" s="451"/>
      <c r="C48" s="144"/>
      <c r="D48" s="450">
        <v>95755</v>
      </c>
      <c r="E48" s="127">
        <f t="shared" si="0"/>
        <v>95755</v>
      </c>
    </row>
    <row r="49" spans="1:5">
      <c r="A49" s="470" t="s">
        <v>453</v>
      </c>
      <c r="B49" s="465"/>
      <c r="C49" s="465"/>
      <c r="D49" s="126">
        <v>910</v>
      </c>
      <c r="E49" s="127">
        <f>SUM(B49:D49)</f>
        <v>910</v>
      </c>
    </row>
    <row r="50" spans="1:5">
      <c r="A50" s="470" t="s">
        <v>454</v>
      </c>
      <c r="B50" s="126"/>
      <c r="C50" s="465"/>
      <c r="D50" s="126">
        <v>35856</v>
      </c>
      <c r="E50" s="127">
        <f t="shared" ref="E50:E51" si="1">SUM(B50:D50)</f>
        <v>35856</v>
      </c>
    </row>
    <row r="51" spans="1:5">
      <c r="A51" s="470" t="s">
        <v>449</v>
      </c>
      <c r="B51" s="126"/>
      <c r="C51" s="465"/>
      <c r="D51" s="126">
        <v>113971</v>
      </c>
      <c r="E51" s="127">
        <f t="shared" si="1"/>
        <v>113971</v>
      </c>
    </row>
    <row r="52" spans="1:5">
      <c r="A52" s="469" t="s">
        <v>89</v>
      </c>
      <c r="B52" s="127">
        <f>SUM(B44:B51)</f>
        <v>319890</v>
      </c>
      <c r="C52" s="127">
        <f>SUM(C44:C51)</f>
        <v>3175</v>
      </c>
      <c r="D52" s="127">
        <f>SUM(D46:D51)</f>
        <v>869989</v>
      </c>
      <c r="E52" s="127">
        <f>SUM(E44:E51)</f>
        <v>1193054</v>
      </c>
    </row>
    <row r="53" spans="1:5">
      <c r="A53" s="463"/>
      <c r="B53" s="463"/>
    </row>
    <row r="54" spans="1:5">
      <c r="A54" s="566" t="s">
        <v>22</v>
      </c>
      <c r="B54" s="566"/>
      <c r="C54" s="566"/>
      <c r="D54" s="566"/>
      <c r="E54" s="566"/>
    </row>
    <row r="55" spans="1:5">
      <c r="A55" s="567" t="s">
        <v>185</v>
      </c>
      <c r="B55" s="567"/>
      <c r="C55" s="567"/>
      <c r="D55" s="567"/>
      <c r="E55" s="567"/>
    </row>
    <row r="56" spans="1:5">
      <c r="A56" s="464"/>
      <c r="B56" s="464"/>
      <c r="C56" s="464"/>
      <c r="D56" s="464"/>
      <c r="E56" s="464" t="s">
        <v>62</v>
      </c>
    </row>
    <row r="57" spans="1:5" ht="12.75" customHeight="1">
      <c r="A57" s="553" t="s">
        <v>183</v>
      </c>
      <c r="B57" s="555" t="s">
        <v>178</v>
      </c>
      <c r="C57" s="560" t="s">
        <v>317</v>
      </c>
      <c r="D57" s="560" t="s">
        <v>177</v>
      </c>
      <c r="E57" s="562" t="s">
        <v>176</v>
      </c>
    </row>
    <row r="58" spans="1:5">
      <c r="A58" s="554"/>
      <c r="B58" s="556"/>
      <c r="C58" s="561"/>
      <c r="D58" s="561"/>
      <c r="E58" s="563"/>
    </row>
    <row r="59" spans="1:5" ht="24" customHeight="1">
      <c r="A59" s="466" t="s">
        <v>323</v>
      </c>
      <c r="B59" s="467">
        <v>9000</v>
      </c>
      <c r="C59" s="468"/>
      <c r="D59" s="468"/>
      <c r="E59" s="127">
        <f>SUM(B59:D59)</f>
        <v>9000</v>
      </c>
    </row>
    <row r="60" spans="1:5">
      <c r="A60" s="466" t="s">
        <v>324</v>
      </c>
      <c r="B60" s="467">
        <v>5185</v>
      </c>
      <c r="C60" s="468"/>
      <c r="D60" s="468"/>
      <c r="E60" s="127">
        <f t="shared" ref="E60:E62" si="2">SUM(B60:D60)</f>
        <v>5185</v>
      </c>
    </row>
    <row r="61" spans="1:5">
      <c r="A61" s="466" t="s">
        <v>325</v>
      </c>
      <c r="B61" s="467">
        <v>8692</v>
      </c>
      <c r="C61" s="468"/>
      <c r="D61" s="468"/>
      <c r="E61" s="127">
        <f t="shared" si="2"/>
        <v>8692</v>
      </c>
    </row>
    <row r="62" spans="1:5">
      <c r="A62" s="466" t="s">
        <v>326</v>
      </c>
      <c r="B62" s="467">
        <v>15906</v>
      </c>
      <c r="C62" s="468"/>
      <c r="D62" s="468"/>
      <c r="E62" s="127">
        <f t="shared" si="2"/>
        <v>15906</v>
      </c>
    </row>
    <row r="63" spans="1:5">
      <c r="A63" s="468"/>
      <c r="B63" s="468"/>
      <c r="C63" s="468"/>
      <c r="D63" s="468"/>
      <c r="E63" s="127"/>
    </row>
    <row r="64" spans="1:5">
      <c r="A64" s="469" t="s">
        <v>89</v>
      </c>
      <c r="B64" s="127">
        <f>SUM(B59:B63)</f>
        <v>38783</v>
      </c>
      <c r="C64" s="127">
        <f>SUM(C59:C63)</f>
        <v>0</v>
      </c>
      <c r="D64" s="127">
        <f>SUM(D59:D63)</f>
        <v>0</v>
      </c>
      <c r="E64" s="127">
        <f>SUM(E59:E63)</f>
        <v>38783</v>
      </c>
    </row>
    <row r="66" spans="1:6">
      <c r="A66" s="566" t="s">
        <v>847</v>
      </c>
      <c r="B66" s="566"/>
      <c r="C66" s="566"/>
      <c r="D66" s="566"/>
      <c r="E66" s="566"/>
    </row>
    <row r="67" spans="1:6">
      <c r="A67" s="567" t="s">
        <v>184</v>
      </c>
      <c r="B67" s="567"/>
      <c r="C67" s="567"/>
      <c r="D67" s="567"/>
      <c r="E67" s="567"/>
    </row>
    <row r="68" spans="1:6">
      <c r="A68" s="464"/>
      <c r="B68" s="464"/>
      <c r="C68" s="464"/>
      <c r="D68" s="464"/>
      <c r="E68" s="464" t="s">
        <v>62</v>
      </c>
    </row>
    <row r="69" spans="1:6" ht="12.75" customHeight="1">
      <c r="A69" s="553" t="s">
        <v>183</v>
      </c>
      <c r="B69" s="555" t="s">
        <v>178</v>
      </c>
      <c r="C69" s="560" t="s">
        <v>317</v>
      </c>
      <c r="D69" s="560" t="s">
        <v>177</v>
      </c>
      <c r="E69" s="562" t="s">
        <v>176</v>
      </c>
    </row>
    <row r="70" spans="1:6">
      <c r="A70" s="554"/>
      <c r="B70" s="556"/>
      <c r="C70" s="561"/>
      <c r="D70" s="561"/>
      <c r="E70" s="563"/>
    </row>
    <row r="71" spans="1:6" ht="22.5">
      <c r="A71" s="466" t="s">
        <v>327</v>
      </c>
      <c r="B71" s="468">
        <v>100</v>
      </c>
      <c r="C71" s="468"/>
      <c r="D71" s="468"/>
      <c r="E71" s="127">
        <f>SUM(B71:D71)</f>
        <v>100</v>
      </c>
    </row>
    <row r="72" spans="1:6">
      <c r="A72" s="466" t="s">
        <v>329</v>
      </c>
      <c r="B72" s="467">
        <v>1000</v>
      </c>
      <c r="C72" s="468"/>
      <c r="D72" s="468"/>
      <c r="E72" s="127">
        <f t="shared" ref="E72:E73" si="3">SUM(B72:D72)</f>
        <v>1000</v>
      </c>
    </row>
    <row r="73" spans="1:6" ht="22.5">
      <c r="A73" s="466" t="s">
        <v>328</v>
      </c>
      <c r="B73" s="467">
        <v>18180</v>
      </c>
      <c r="C73" s="468"/>
      <c r="D73" s="468"/>
      <c r="E73" s="127">
        <f t="shared" si="3"/>
        <v>18180</v>
      </c>
    </row>
    <row r="74" spans="1:6">
      <c r="A74" s="466"/>
      <c r="B74" s="467"/>
      <c r="C74" s="468"/>
      <c r="D74" s="468"/>
      <c r="E74" s="127"/>
    </row>
    <row r="75" spans="1:6">
      <c r="A75" s="469" t="s">
        <v>89</v>
      </c>
      <c r="B75" s="127">
        <f>SUM(B71:B74)</f>
        <v>19280</v>
      </c>
      <c r="C75" s="127">
        <f>SUM(C71:C74)</f>
        <v>0</v>
      </c>
      <c r="D75" s="127">
        <f>SUM(D71:D74)</f>
        <v>0</v>
      </c>
      <c r="E75" s="127">
        <f>SUM(E71:E74)</f>
        <v>19280</v>
      </c>
    </row>
    <row r="77" spans="1:6">
      <c r="F77" s="462"/>
    </row>
  </sheetData>
  <mergeCells count="23">
    <mergeCell ref="A66:E66"/>
    <mergeCell ref="A67:E67"/>
    <mergeCell ref="A69:A70"/>
    <mergeCell ref="B69:B70"/>
    <mergeCell ref="C69:C70"/>
    <mergeCell ref="D69:D70"/>
    <mergeCell ref="E69:E70"/>
    <mergeCell ref="A54:E54"/>
    <mergeCell ref="A55:E55"/>
    <mergeCell ref="A57:A58"/>
    <mergeCell ref="B57:B58"/>
    <mergeCell ref="C57:C58"/>
    <mergeCell ref="D57:D58"/>
    <mergeCell ref="E57:E58"/>
    <mergeCell ref="A2:B2"/>
    <mergeCell ref="A3:B3"/>
    <mergeCell ref="A39:E39"/>
    <mergeCell ref="A40:E40"/>
    <mergeCell ref="A42:A43"/>
    <mergeCell ref="B42:B43"/>
    <mergeCell ref="C42:C43"/>
    <mergeCell ref="D42:D43"/>
    <mergeCell ref="E42:E43"/>
  </mergeCells>
  <printOptions horizontalCentered="1"/>
  <pageMargins left="0.43307086614173229" right="0.15748031496062992" top="0.55118110236220474" bottom="0.11811023622047245" header="0.27559055118110237" footer="0"/>
  <pageSetup paperSize="9" scale="80" orientation="portrait" r:id="rId1"/>
  <headerFooter alignWithMargins="0">
    <oddHeader>&amp;LVeresegyház Város Önkormányzata&amp;C&amp;12 2015. évi költségvetés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2:H40"/>
  <sheetViews>
    <sheetView view="pageLayout" workbookViewId="0">
      <selection activeCell="F2" sqref="F2"/>
    </sheetView>
  </sheetViews>
  <sheetFormatPr defaultRowHeight="12.75"/>
  <cols>
    <col min="1" max="1" width="36.28515625" customWidth="1"/>
    <col min="2" max="2" width="13.5703125" customWidth="1"/>
    <col min="3" max="4" width="14.42578125" customWidth="1"/>
    <col min="5" max="5" width="12.5703125" customWidth="1"/>
    <col min="6" max="6" width="13.42578125" customWidth="1"/>
    <col min="7" max="7" width="16.42578125" customWidth="1"/>
  </cols>
  <sheetData>
    <row r="2" spans="1:8" ht="15">
      <c r="F2" s="7"/>
    </row>
    <row r="3" spans="1:8">
      <c r="H3" s="38" t="s">
        <v>171</v>
      </c>
    </row>
    <row r="4" spans="1:8" ht="12.75" customHeight="1">
      <c r="A4" s="718" t="s">
        <v>92</v>
      </c>
      <c r="B4" s="718"/>
      <c r="C4" s="718"/>
      <c r="D4" s="718"/>
      <c r="E4" s="718"/>
      <c r="F4" s="718"/>
      <c r="G4" s="718"/>
      <c r="H4" s="718"/>
    </row>
    <row r="5" spans="1:8" ht="12.75" customHeight="1">
      <c r="A5" s="718" t="s">
        <v>93</v>
      </c>
      <c r="B5" s="718"/>
      <c r="C5" s="718"/>
      <c r="D5" s="718"/>
      <c r="E5" s="718"/>
      <c r="F5" s="718"/>
      <c r="G5" s="718"/>
      <c r="H5" s="718"/>
    </row>
    <row r="6" spans="1:8">
      <c r="A6" s="719" t="s">
        <v>891</v>
      </c>
      <c r="B6" s="719"/>
      <c r="C6" s="719" t="s">
        <v>94</v>
      </c>
      <c r="D6" s="719"/>
      <c r="E6" s="719"/>
      <c r="F6" s="719"/>
      <c r="G6" s="719"/>
      <c r="H6" s="719"/>
    </row>
    <row r="7" spans="1:8">
      <c r="A7" s="376"/>
      <c r="B7" s="377"/>
      <c r="C7" s="377"/>
      <c r="D7" s="377"/>
      <c r="E7" s="377"/>
      <c r="F7" s="377"/>
      <c r="G7" s="377"/>
      <c r="H7" s="377"/>
    </row>
    <row r="8" spans="1:8">
      <c r="A8" s="376"/>
      <c r="B8" s="377"/>
      <c r="C8" s="377"/>
      <c r="D8" s="377"/>
      <c r="E8" s="377"/>
      <c r="F8" s="377"/>
      <c r="G8" s="377"/>
      <c r="H8" s="378" t="s">
        <v>95</v>
      </c>
    </row>
    <row r="9" spans="1:8">
      <c r="A9" s="379" t="s">
        <v>96</v>
      </c>
      <c r="B9" s="380" t="s">
        <v>892</v>
      </c>
      <c r="C9" s="380" t="s">
        <v>893</v>
      </c>
      <c r="D9" s="380" t="s">
        <v>894</v>
      </c>
      <c r="E9" s="380" t="s">
        <v>895</v>
      </c>
      <c r="F9" s="381" t="s">
        <v>896</v>
      </c>
      <c r="G9" s="380" t="s">
        <v>897</v>
      </c>
      <c r="H9" s="382" t="s">
        <v>66</v>
      </c>
    </row>
    <row r="10" spans="1:8">
      <c r="A10" s="383" t="s">
        <v>898</v>
      </c>
      <c r="B10" s="384"/>
      <c r="C10" s="384"/>
      <c r="D10" s="384"/>
      <c r="E10" s="384"/>
      <c r="F10" s="384"/>
      <c r="G10" s="384"/>
      <c r="H10" s="385"/>
    </row>
    <row r="11" spans="1:8">
      <c r="A11" s="386" t="s">
        <v>899</v>
      </c>
      <c r="B11" s="384">
        <v>14738</v>
      </c>
      <c r="C11" s="384">
        <v>144658</v>
      </c>
      <c r="D11" s="384">
        <v>220384</v>
      </c>
      <c r="E11" s="384">
        <v>213187</v>
      </c>
      <c r="F11" s="384">
        <v>205828</v>
      </c>
      <c r="G11" s="384">
        <v>918873</v>
      </c>
      <c r="H11" s="387">
        <f>SUM(B11:G11)</f>
        <v>1717668</v>
      </c>
    </row>
    <row r="12" spans="1:8">
      <c r="A12" s="386" t="s">
        <v>900</v>
      </c>
      <c r="B12" s="384">
        <v>11769</v>
      </c>
      <c r="C12" s="384">
        <v>172151</v>
      </c>
      <c r="D12" s="384">
        <v>166214</v>
      </c>
      <c r="E12" s="384">
        <v>160785</v>
      </c>
      <c r="F12" s="384">
        <v>155235</v>
      </c>
      <c r="G12" s="384">
        <v>693009</v>
      </c>
      <c r="H12" s="387">
        <f>SUM(B12:G12)</f>
        <v>1359163</v>
      </c>
    </row>
    <row r="13" spans="1:8">
      <c r="A13" s="386"/>
      <c r="B13" s="384"/>
      <c r="C13" s="384"/>
      <c r="D13" s="384"/>
      <c r="E13" s="384"/>
      <c r="F13" s="384"/>
      <c r="G13" s="384"/>
      <c r="H13" s="387"/>
    </row>
    <row r="14" spans="1:8">
      <c r="A14" s="383" t="s">
        <v>901</v>
      </c>
      <c r="B14" s="384"/>
      <c r="C14" s="384"/>
      <c r="D14" s="384"/>
      <c r="E14" s="384"/>
      <c r="F14" s="384"/>
      <c r="G14" s="384"/>
      <c r="H14" s="387">
        <f t="shared" ref="H14:H29" si="0">SUM(B14:G14)</f>
        <v>0</v>
      </c>
    </row>
    <row r="15" spans="1:8">
      <c r="A15" s="386" t="s">
        <v>902</v>
      </c>
      <c r="B15" s="384"/>
      <c r="C15" s="384"/>
      <c r="D15" s="384">
        <v>340035</v>
      </c>
      <c r="E15" s="384"/>
      <c r="F15" s="384"/>
      <c r="G15" s="384"/>
      <c r="H15" s="387">
        <f t="shared" si="0"/>
        <v>340035</v>
      </c>
    </row>
    <row r="16" spans="1:8">
      <c r="A16" s="386" t="s">
        <v>903</v>
      </c>
      <c r="B16" s="384"/>
      <c r="C16" s="384"/>
      <c r="D16" s="384">
        <v>453853</v>
      </c>
      <c r="E16" s="384"/>
      <c r="F16" s="384"/>
      <c r="G16" s="384"/>
      <c r="H16" s="387">
        <f t="shared" si="0"/>
        <v>453853</v>
      </c>
    </row>
    <row r="17" spans="1:8">
      <c r="A17" s="386"/>
      <c r="B17" s="384"/>
      <c r="C17" s="384"/>
      <c r="D17" s="384"/>
      <c r="E17" s="384"/>
      <c r="F17" s="384"/>
      <c r="G17" s="384"/>
      <c r="H17" s="387">
        <f t="shared" si="0"/>
        <v>0</v>
      </c>
    </row>
    <row r="18" spans="1:8">
      <c r="A18" s="383" t="s">
        <v>904</v>
      </c>
      <c r="B18" s="384"/>
      <c r="C18" s="384"/>
      <c r="D18" s="384"/>
      <c r="E18" s="384"/>
      <c r="F18" s="384"/>
      <c r="G18" s="384"/>
      <c r="H18" s="387">
        <f t="shared" si="0"/>
        <v>0</v>
      </c>
    </row>
    <row r="19" spans="1:8">
      <c r="A19" s="386" t="s">
        <v>905</v>
      </c>
      <c r="B19" s="384">
        <v>139700</v>
      </c>
      <c r="C19" s="384">
        <v>19050</v>
      </c>
      <c r="D19" s="384"/>
      <c r="E19" s="384"/>
      <c r="F19" s="384"/>
      <c r="G19" s="384"/>
      <c r="H19" s="387">
        <f t="shared" si="0"/>
        <v>158750</v>
      </c>
    </row>
    <row r="20" spans="1:8">
      <c r="A20" s="386" t="s">
        <v>906</v>
      </c>
      <c r="B20" s="384">
        <v>1400</v>
      </c>
      <c r="C20" s="384">
        <v>200</v>
      </c>
      <c r="D20" s="384">
        <v>200</v>
      </c>
      <c r="E20" s="384"/>
      <c r="F20" s="384"/>
      <c r="G20" s="384"/>
      <c r="H20" s="387"/>
    </row>
    <row r="21" spans="1:8">
      <c r="A21" s="386"/>
      <c r="B21" s="384"/>
      <c r="C21" s="384"/>
      <c r="D21" s="384"/>
      <c r="E21" s="384"/>
      <c r="F21" s="384"/>
      <c r="G21" s="384"/>
      <c r="H21" s="387">
        <f t="shared" si="0"/>
        <v>0</v>
      </c>
    </row>
    <row r="22" spans="1:8">
      <c r="A22" s="383" t="s">
        <v>907</v>
      </c>
      <c r="B22" s="384"/>
      <c r="C22" s="384"/>
      <c r="D22" s="384"/>
      <c r="E22" s="384"/>
      <c r="F22" s="384"/>
      <c r="G22" s="384"/>
      <c r="H22" s="387">
        <f t="shared" si="0"/>
        <v>0</v>
      </c>
    </row>
    <row r="23" spans="1:8">
      <c r="A23" s="386" t="s">
        <v>908</v>
      </c>
      <c r="B23" s="384">
        <v>350000</v>
      </c>
      <c r="C23" s="384">
        <v>350000</v>
      </c>
      <c r="D23" s="384"/>
      <c r="E23" s="384"/>
      <c r="F23" s="384"/>
      <c r="G23" s="384"/>
      <c r="H23" s="387">
        <f t="shared" si="0"/>
        <v>700000</v>
      </c>
    </row>
    <row r="24" spans="1:8">
      <c r="A24" s="386"/>
      <c r="B24" s="384"/>
      <c r="C24" s="384"/>
      <c r="D24" s="384"/>
      <c r="E24" s="384"/>
      <c r="F24" s="384"/>
      <c r="G24" s="384"/>
      <c r="H24" s="387">
        <f t="shared" si="0"/>
        <v>0</v>
      </c>
    </row>
    <row r="25" spans="1:8">
      <c r="A25" s="386"/>
      <c r="B25" s="384"/>
      <c r="C25" s="384"/>
      <c r="D25" s="384"/>
      <c r="E25" s="384"/>
      <c r="F25" s="384"/>
      <c r="G25" s="384"/>
      <c r="H25" s="387">
        <f t="shared" si="0"/>
        <v>0</v>
      </c>
    </row>
    <row r="26" spans="1:8">
      <c r="A26" s="386"/>
      <c r="B26" s="384"/>
      <c r="C26" s="384"/>
      <c r="D26" s="384"/>
      <c r="E26" s="384"/>
      <c r="F26" s="384"/>
      <c r="G26" s="384"/>
      <c r="H26" s="387">
        <f t="shared" si="0"/>
        <v>0</v>
      </c>
    </row>
    <row r="27" spans="1:8">
      <c r="A27" s="386"/>
      <c r="B27" s="384"/>
      <c r="C27" s="384"/>
      <c r="D27" s="384"/>
      <c r="E27" s="384"/>
      <c r="F27" s="384"/>
      <c r="G27" s="384"/>
      <c r="H27" s="387">
        <f t="shared" si="0"/>
        <v>0</v>
      </c>
    </row>
    <row r="28" spans="1:8">
      <c r="A28" s="386"/>
      <c r="B28" s="384"/>
      <c r="C28" s="384"/>
      <c r="D28" s="384"/>
      <c r="E28" s="384"/>
      <c r="F28" s="384"/>
      <c r="G28" s="384"/>
      <c r="H28" s="387">
        <f t="shared" si="0"/>
        <v>0</v>
      </c>
    </row>
    <row r="29" spans="1:8">
      <c r="A29" s="386"/>
      <c r="B29" s="384"/>
      <c r="C29" s="384"/>
      <c r="D29" s="384"/>
      <c r="E29" s="384"/>
      <c r="F29" s="384"/>
      <c r="G29" s="384"/>
      <c r="H29" s="387">
        <f t="shared" si="0"/>
        <v>0</v>
      </c>
    </row>
    <row r="30" spans="1:8">
      <c r="A30" s="386"/>
      <c r="B30" s="384"/>
      <c r="C30" s="384"/>
      <c r="D30" s="384"/>
      <c r="E30" s="384"/>
      <c r="F30" s="384"/>
      <c r="G30" s="384"/>
      <c r="H30" s="387"/>
    </row>
    <row r="31" spans="1:8">
      <c r="A31" s="386"/>
      <c r="B31" s="384"/>
      <c r="C31" s="384"/>
      <c r="D31" s="384"/>
      <c r="E31" s="384"/>
      <c r="F31" s="384"/>
      <c r="G31" s="384"/>
      <c r="H31" s="387"/>
    </row>
    <row r="32" spans="1:8">
      <c r="A32" s="386"/>
      <c r="B32" s="384"/>
      <c r="C32" s="384"/>
      <c r="D32" s="384"/>
      <c r="E32" s="384"/>
      <c r="F32" s="384"/>
      <c r="G32" s="384"/>
      <c r="H32" s="387"/>
    </row>
    <row r="33" spans="1:8">
      <c r="A33" s="386"/>
      <c r="B33" s="384"/>
      <c r="C33" s="384"/>
      <c r="D33" s="384"/>
      <c r="E33" s="384"/>
      <c r="F33" s="384"/>
      <c r="G33" s="384"/>
      <c r="H33" s="387"/>
    </row>
    <row r="34" spans="1:8">
      <c r="A34" s="386"/>
      <c r="B34" s="384"/>
      <c r="C34" s="384"/>
      <c r="D34" s="384"/>
      <c r="E34" s="384"/>
      <c r="F34" s="384"/>
      <c r="G34" s="384"/>
      <c r="H34" s="387"/>
    </row>
    <row r="35" spans="1:8">
      <c r="A35" s="386"/>
      <c r="B35" s="384"/>
      <c r="C35" s="384"/>
      <c r="D35" s="384"/>
      <c r="E35" s="384"/>
      <c r="F35" s="384"/>
      <c r="G35" s="384"/>
      <c r="H35" s="387"/>
    </row>
    <row r="36" spans="1:8">
      <c r="A36" s="388"/>
      <c r="B36" s="384"/>
      <c r="C36" s="384"/>
      <c r="D36" s="384"/>
      <c r="E36" s="384"/>
      <c r="F36" s="384"/>
      <c r="G36" s="384"/>
      <c r="H36" s="387"/>
    </row>
    <row r="37" spans="1:8">
      <c r="A37" s="388"/>
      <c r="B37" s="384"/>
      <c r="C37" s="384"/>
      <c r="D37" s="384"/>
      <c r="E37" s="384"/>
      <c r="F37" s="384"/>
      <c r="G37" s="384"/>
      <c r="H37" s="387"/>
    </row>
    <row r="38" spans="1:8">
      <c r="A38" s="388"/>
      <c r="B38" s="384"/>
      <c r="C38" s="384"/>
      <c r="D38" s="384"/>
      <c r="E38" s="384"/>
      <c r="F38" s="384"/>
      <c r="G38" s="384"/>
      <c r="H38" s="387"/>
    </row>
    <row r="39" spans="1:8">
      <c r="A39" s="388"/>
      <c r="B39" s="384"/>
      <c r="C39" s="384"/>
      <c r="D39" s="384"/>
      <c r="E39" s="384"/>
      <c r="F39" s="384"/>
      <c r="G39" s="384"/>
      <c r="H39" s="387"/>
    </row>
    <row r="40" spans="1:8">
      <c r="A40" s="389" t="s">
        <v>89</v>
      </c>
      <c r="B40" s="390">
        <f>SUM(B11:B39)</f>
        <v>517607</v>
      </c>
      <c r="C40" s="390">
        <f t="shared" ref="C40:G40" si="1">SUM(C11:C39)</f>
        <v>686059</v>
      </c>
      <c r="D40" s="390">
        <f t="shared" si="1"/>
        <v>1180686</v>
      </c>
      <c r="E40" s="390">
        <f t="shared" si="1"/>
        <v>373972</v>
      </c>
      <c r="F40" s="390">
        <f t="shared" si="1"/>
        <v>361063</v>
      </c>
      <c r="G40" s="390">
        <f t="shared" si="1"/>
        <v>1611882</v>
      </c>
      <c r="H40" s="391">
        <f>SUM(H11:H39)</f>
        <v>4729469</v>
      </c>
    </row>
  </sheetData>
  <mergeCells count="3">
    <mergeCell ref="A4:H4"/>
    <mergeCell ref="A5:H5"/>
    <mergeCell ref="A6:H6"/>
  </mergeCells>
  <phoneticPr fontId="0" type="noConversion"/>
  <printOptions horizontalCentered="1"/>
  <pageMargins left="0.43307086614173229" right="0.15748031496062992" top="0.55118110236220474" bottom="0.31496062992125984" header="0.27559055118110237" footer="0.19685039370078741"/>
  <pageSetup paperSize="9" scale="85" orientation="landscape" r:id="rId1"/>
  <headerFooter alignWithMargins="0">
    <oddHeader>&amp;LVeresegyház Város Önkormányzat&amp;C&amp;12 2015. évi költségvetés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B33"/>
  <sheetViews>
    <sheetView view="pageLayout" workbookViewId="0">
      <selection activeCell="C4" sqref="C4"/>
    </sheetView>
  </sheetViews>
  <sheetFormatPr defaultRowHeight="12.75"/>
  <cols>
    <col min="1" max="1" width="60.140625" customWidth="1"/>
    <col min="2" max="2" width="19.5703125" customWidth="1"/>
  </cols>
  <sheetData>
    <row r="1" spans="1:2">
      <c r="A1" s="26"/>
      <c r="B1" s="25" t="s">
        <v>167</v>
      </c>
    </row>
    <row r="2" spans="1:2">
      <c r="A2" s="26"/>
      <c r="B2" s="26"/>
    </row>
    <row r="3" spans="1:2">
      <c r="A3" s="721" t="s">
        <v>108</v>
      </c>
      <c r="B3" s="721"/>
    </row>
    <row r="4" spans="1:2" ht="51" customHeight="1">
      <c r="A4" s="720" t="s">
        <v>59</v>
      </c>
      <c r="B4" s="720"/>
    </row>
    <row r="5" spans="1:2" ht="12" customHeight="1">
      <c r="A5" s="414"/>
      <c r="B5" s="415"/>
    </row>
    <row r="6" spans="1:2">
      <c r="A6" s="416"/>
      <c r="B6" s="417" t="s">
        <v>114</v>
      </c>
    </row>
    <row r="7" spans="1:2">
      <c r="A7" s="418" t="s">
        <v>113</v>
      </c>
      <c r="B7" s="419" t="s">
        <v>146</v>
      </c>
    </row>
    <row r="8" spans="1:2" ht="26.25" customHeight="1">
      <c r="A8" s="420" t="s">
        <v>145</v>
      </c>
      <c r="B8" s="421">
        <f>SUM(B9:B24)</f>
        <v>1390000</v>
      </c>
    </row>
    <row r="9" spans="1:2">
      <c r="A9" s="422" t="s">
        <v>922</v>
      </c>
      <c r="B9" s="423">
        <v>331051</v>
      </c>
    </row>
    <row r="10" spans="1:2">
      <c r="A10" s="422" t="s">
        <v>923</v>
      </c>
      <c r="B10" s="423">
        <v>311499</v>
      </c>
    </row>
    <row r="11" spans="1:2">
      <c r="A11" s="422" t="s">
        <v>924</v>
      </c>
      <c r="B11" s="423">
        <v>92370</v>
      </c>
    </row>
    <row r="12" spans="1:2">
      <c r="A12" s="422" t="s">
        <v>925</v>
      </c>
      <c r="B12" s="423">
        <v>38094</v>
      </c>
    </row>
    <row r="13" spans="1:2">
      <c r="A13" s="422" t="s">
        <v>926</v>
      </c>
      <c r="B13" s="423">
        <v>18897</v>
      </c>
    </row>
    <row r="14" spans="1:2">
      <c r="A14" s="422" t="s">
        <v>927</v>
      </c>
      <c r="B14" s="423">
        <v>20789</v>
      </c>
    </row>
    <row r="15" spans="1:2">
      <c r="A15" s="422" t="s">
        <v>928</v>
      </c>
      <c r="B15" s="423">
        <v>12270</v>
      </c>
    </row>
    <row r="16" spans="1:2">
      <c r="A16" s="422" t="s">
        <v>929</v>
      </c>
      <c r="B16" s="423">
        <v>171524</v>
      </c>
    </row>
    <row r="17" spans="1:2">
      <c r="A17" s="422" t="s">
        <v>930</v>
      </c>
      <c r="B17" s="423">
        <v>30480</v>
      </c>
    </row>
    <row r="18" spans="1:2">
      <c r="A18" s="422" t="s">
        <v>931</v>
      </c>
      <c r="B18" s="423">
        <v>10160</v>
      </c>
    </row>
    <row r="19" spans="1:2">
      <c r="A19" s="422" t="s">
        <v>932</v>
      </c>
      <c r="B19" s="423">
        <v>82866</v>
      </c>
    </row>
    <row r="20" spans="1:2">
      <c r="A20" s="422" t="s">
        <v>933</v>
      </c>
      <c r="B20" s="423">
        <v>270000</v>
      </c>
    </row>
    <row r="21" spans="1:2">
      <c r="A21" s="422"/>
      <c r="B21" s="423"/>
    </row>
    <row r="22" spans="1:2">
      <c r="A22" s="422"/>
      <c r="B22" s="423"/>
    </row>
    <row r="23" spans="1:2">
      <c r="A23" s="422"/>
      <c r="B23" s="423"/>
    </row>
    <row r="24" spans="1:2">
      <c r="A24" s="422"/>
      <c r="B24" s="423"/>
    </row>
    <row r="25" spans="1:2">
      <c r="A25" s="424" t="s">
        <v>934</v>
      </c>
      <c r="B25" s="421">
        <f>SUM(B26:B28)</f>
        <v>1110000</v>
      </c>
    </row>
    <row r="26" spans="1:2">
      <c r="A26" s="422" t="s">
        <v>935</v>
      </c>
      <c r="B26" s="423">
        <v>1110000</v>
      </c>
    </row>
    <row r="27" spans="1:2">
      <c r="A27" s="422"/>
      <c r="B27" s="423"/>
    </row>
    <row r="28" spans="1:2">
      <c r="A28" s="422"/>
      <c r="B28" s="423"/>
    </row>
    <row r="29" spans="1:2">
      <c r="A29" s="422"/>
      <c r="B29" s="423"/>
    </row>
    <row r="30" spans="1:2">
      <c r="A30" s="422"/>
      <c r="B30" s="423"/>
    </row>
    <row r="31" spans="1:2">
      <c r="A31" s="422"/>
      <c r="B31" s="423"/>
    </row>
    <row r="32" spans="1:2">
      <c r="A32" s="425"/>
      <c r="B32" s="426"/>
    </row>
    <row r="33" spans="1:2">
      <c r="A33" s="427" t="s">
        <v>89</v>
      </c>
      <c r="B33" s="428">
        <f>SUM(B25+B8)</f>
        <v>2500000</v>
      </c>
    </row>
  </sheetData>
  <mergeCells count="2">
    <mergeCell ref="A4:B4"/>
    <mergeCell ref="A3:B3"/>
  </mergeCells>
  <phoneticPr fontId="10" type="noConversion"/>
  <printOptions horizontalCentered="1"/>
  <pageMargins left="0.43307086614173229" right="0.15748031496062992" top="0.6" bottom="0.31496062992125984" header="0.27559055118110237" footer="0.19685039370078741"/>
  <pageSetup paperSize="9" scale="90" orientation="portrait" r:id="rId1"/>
  <headerFooter alignWithMargins="0">
    <oddHeader>&amp;LVeresegyház Város Önkormányzat&amp;C&amp;12 2015. évi költségvetés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D55"/>
  <sheetViews>
    <sheetView view="pageLayout" workbookViewId="0">
      <selection activeCell="A2" sqref="A2:C2"/>
    </sheetView>
  </sheetViews>
  <sheetFormatPr defaultRowHeight="12.75"/>
  <cols>
    <col min="1" max="1" width="67.140625" customWidth="1"/>
    <col min="2" max="2" width="15.7109375" customWidth="1"/>
    <col min="3" max="3" width="15.5703125" customWidth="1"/>
  </cols>
  <sheetData>
    <row r="1" spans="1:4">
      <c r="A1" s="392"/>
      <c r="B1" s="392"/>
      <c r="C1" s="393" t="s">
        <v>172</v>
      </c>
      <c r="D1" s="35"/>
    </row>
    <row r="2" spans="1:4">
      <c r="A2" s="725" t="s">
        <v>68</v>
      </c>
      <c r="B2" s="725"/>
      <c r="C2" s="725"/>
    </row>
    <row r="3" spans="1:4">
      <c r="A3" s="725" t="s">
        <v>140</v>
      </c>
      <c r="B3" s="725"/>
      <c r="C3" s="725"/>
    </row>
    <row r="4" spans="1:4">
      <c r="A4" s="394"/>
      <c r="B4" s="392"/>
      <c r="C4" s="395" t="s">
        <v>114</v>
      </c>
    </row>
    <row r="5" spans="1:4" ht="56.25">
      <c r="A5" s="37" t="s">
        <v>125</v>
      </c>
      <c r="B5" s="36" t="s">
        <v>169</v>
      </c>
      <c r="C5" s="373" t="s">
        <v>170</v>
      </c>
    </row>
    <row r="6" spans="1:4">
      <c r="A6" s="396" t="s">
        <v>115</v>
      </c>
      <c r="B6" s="397">
        <v>39980900</v>
      </c>
      <c r="C6" s="86">
        <v>3980900</v>
      </c>
    </row>
    <row r="7" spans="1:4" ht="21.75" customHeight="1">
      <c r="A7" s="398" t="s">
        <v>116</v>
      </c>
      <c r="B7" s="397">
        <v>1106418</v>
      </c>
      <c r="C7" s="86">
        <v>122418</v>
      </c>
    </row>
    <row r="8" spans="1:4">
      <c r="A8" s="396" t="s">
        <v>117</v>
      </c>
      <c r="B8" s="397"/>
      <c r="C8" s="90"/>
    </row>
    <row r="9" spans="1:4">
      <c r="A9" s="396" t="s">
        <v>118</v>
      </c>
      <c r="B9" s="397">
        <v>2202001</v>
      </c>
      <c r="C9" s="86">
        <v>402001</v>
      </c>
    </row>
    <row r="10" spans="1:4">
      <c r="A10" s="396" t="s">
        <v>119</v>
      </c>
      <c r="B10" s="397"/>
      <c r="C10" s="90"/>
    </row>
    <row r="11" spans="1:4">
      <c r="A11" s="396" t="s">
        <v>120</v>
      </c>
      <c r="B11" s="397"/>
      <c r="C11" s="90"/>
    </row>
    <row r="12" spans="1:4">
      <c r="A12" s="396" t="s">
        <v>121</v>
      </c>
      <c r="B12" s="397"/>
      <c r="C12" s="90"/>
    </row>
    <row r="13" spans="1:4">
      <c r="A13" s="396" t="s">
        <v>122</v>
      </c>
      <c r="B13" s="397"/>
      <c r="C13" s="90"/>
    </row>
    <row r="14" spans="1:4">
      <c r="A14" s="396" t="s">
        <v>123</v>
      </c>
      <c r="B14" s="397">
        <v>147500</v>
      </c>
      <c r="C14" s="86">
        <v>12500</v>
      </c>
    </row>
    <row r="15" spans="1:4">
      <c r="A15" s="396" t="s">
        <v>124</v>
      </c>
      <c r="B15" s="397"/>
      <c r="C15" s="90"/>
    </row>
    <row r="16" spans="1:4">
      <c r="A16" s="399" t="s">
        <v>126</v>
      </c>
      <c r="B16" s="400">
        <f>SUM(B6:B15)</f>
        <v>43436819</v>
      </c>
      <c r="C16" s="400">
        <f>SUM(C6:C15)</f>
        <v>4517819</v>
      </c>
    </row>
    <row r="17" spans="1:3">
      <c r="A17" s="401"/>
      <c r="B17" s="401"/>
      <c r="C17" s="392"/>
    </row>
    <row r="18" spans="1:3" ht="15.75" customHeight="1">
      <c r="A18" s="724" t="s">
        <v>139</v>
      </c>
      <c r="B18" s="724"/>
      <c r="C18" s="724"/>
    </row>
    <row r="19" spans="1:3" ht="15.75" customHeight="1">
      <c r="A19" s="402"/>
      <c r="B19" s="402"/>
      <c r="C19" s="402"/>
    </row>
    <row r="20" spans="1:3">
      <c r="A20" s="402"/>
      <c r="B20" s="402"/>
      <c r="C20" s="402"/>
    </row>
    <row r="21" spans="1:3">
      <c r="A21" s="402"/>
      <c r="B21" s="402"/>
      <c r="C21" s="402"/>
    </row>
    <row r="22" spans="1:3">
      <c r="A22" s="726"/>
      <c r="B22" s="726"/>
      <c r="C22" s="392"/>
    </row>
    <row r="23" spans="1:3" ht="14.25" customHeight="1">
      <c r="A23" s="403"/>
      <c r="B23" s="403"/>
      <c r="C23" s="393" t="s">
        <v>173</v>
      </c>
    </row>
    <row r="24" spans="1:3">
      <c r="A24" s="725" t="s">
        <v>68</v>
      </c>
      <c r="B24" s="725"/>
      <c r="C24" s="725"/>
    </row>
    <row r="25" spans="1:3">
      <c r="A25" s="727" t="s">
        <v>141</v>
      </c>
      <c r="B25" s="727"/>
      <c r="C25" s="727"/>
    </row>
    <row r="26" spans="1:3">
      <c r="A26" s="394"/>
      <c r="B26" s="392"/>
      <c r="C26" s="395" t="s">
        <v>114</v>
      </c>
    </row>
    <row r="27" spans="1:3" ht="56.25">
      <c r="A27" s="23" t="s">
        <v>136</v>
      </c>
      <c r="B27" s="36" t="s">
        <v>168</v>
      </c>
      <c r="C27" s="373" t="s">
        <v>166</v>
      </c>
    </row>
    <row r="28" spans="1:3">
      <c r="A28" s="396" t="s">
        <v>909</v>
      </c>
      <c r="B28" s="404">
        <v>3281458</v>
      </c>
      <c r="C28" s="404">
        <v>781458</v>
      </c>
    </row>
    <row r="29" spans="1:3">
      <c r="A29" s="396" t="s">
        <v>480</v>
      </c>
      <c r="B29" s="404">
        <v>1110000</v>
      </c>
      <c r="C29" s="404">
        <v>1110000</v>
      </c>
    </row>
    <row r="30" spans="1:3" ht="21.75" customHeight="1">
      <c r="A30" s="396" t="s">
        <v>127</v>
      </c>
      <c r="B30" s="404"/>
      <c r="C30" s="405"/>
    </row>
    <row r="31" spans="1:3">
      <c r="A31" s="396" t="s">
        <v>128</v>
      </c>
      <c r="B31" s="404"/>
      <c r="C31" s="405"/>
    </row>
    <row r="32" spans="1:3" ht="25.5" customHeight="1">
      <c r="A32" s="398" t="s">
        <v>129</v>
      </c>
      <c r="B32" s="404"/>
      <c r="C32" s="405"/>
    </row>
    <row r="33" spans="1:3" ht="21.75" customHeight="1">
      <c r="A33" s="396" t="s">
        <v>130</v>
      </c>
      <c r="B33" s="404"/>
      <c r="C33" s="405"/>
    </row>
    <row r="34" spans="1:3" ht="36" customHeight="1">
      <c r="A34" s="398" t="s">
        <v>131</v>
      </c>
      <c r="B34" s="404"/>
      <c r="C34" s="405"/>
    </row>
    <row r="35" spans="1:3" ht="21.75" customHeight="1">
      <c r="A35" s="398" t="s">
        <v>132</v>
      </c>
      <c r="B35" s="404"/>
      <c r="C35" s="405"/>
    </row>
    <row r="36" spans="1:3" ht="22.5" customHeight="1">
      <c r="A36" s="398" t="s">
        <v>133</v>
      </c>
      <c r="B36" s="404"/>
      <c r="C36" s="405"/>
    </row>
    <row r="37" spans="1:3" ht="18" customHeight="1">
      <c r="A37" s="398" t="s">
        <v>134</v>
      </c>
      <c r="B37" s="404"/>
      <c r="C37" s="405"/>
    </row>
    <row r="38" spans="1:3" ht="10.5" customHeight="1">
      <c r="A38" s="398" t="s">
        <v>135</v>
      </c>
      <c r="B38" s="404"/>
      <c r="C38" s="405"/>
    </row>
    <row r="39" spans="1:3" ht="12.75" customHeight="1">
      <c r="A39" s="24" t="s">
        <v>138</v>
      </c>
      <c r="B39" s="406">
        <f>SUM(B28:B38)</f>
        <v>4391458</v>
      </c>
      <c r="C39" s="406">
        <f>SUM(C28:C38)</f>
        <v>1891458</v>
      </c>
    </row>
    <row r="40" spans="1:3">
      <c r="A40" s="407"/>
      <c r="B40" s="394"/>
      <c r="C40" s="392"/>
    </row>
    <row r="41" spans="1:3">
      <c r="A41" s="724" t="s">
        <v>137</v>
      </c>
      <c r="B41" s="724"/>
      <c r="C41" s="392"/>
    </row>
    <row r="42" spans="1:3">
      <c r="A42" s="402"/>
      <c r="B42" s="402"/>
      <c r="C42" s="392"/>
    </row>
    <row r="43" spans="1:3" ht="14.25" customHeight="1">
      <c r="A43" s="402"/>
      <c r="B43" s="402"/>
      <c r="C43" s="392"/>
    </row>
    <row r="44" spans="1:3">
      <c r="A44" s="402"/>
      <c r="B44" s="402"/>
      <c r="C44" s="392"/>
    </row>
    <row r="45" spans="1:3">
      <c r="A45" s="402"/>
      <c r="B45" s="402"/>
      <c r="C45" s="392"/>
    </row>
    <row r="46" spans="1:3">
      <c r="A46" s="408"/>
      <c r="B46" s="408"/>
      <c r="C46" s="392"/>
    </row>
    <row r="47" spans="1:3">
      <c r="A47" s="392"/>
      <c r="B47" s="392"/>
      <c r="C47" s="409" t="s">
        <v>174</v>
      </c>
    </row>
    <row r="48" spans="1:3">
      <c r="A48" s="722" t="s">
        <v>108</v>
      </c>
      <c r="B48" s="722"/>
      <c r="C48" s="722"/>
    </row>
    <row r="49" spans="1:3">
      <c r="A49" s="723" t="s">
        <v>142</v>
      </c>
      <c r="B49" s="723"/>
      <c r="C49" s="723"/>
    </row>
    <row r="50" spans="1:3">
      <c r="A50" s="392"/>
      <c r="B50" s="410" t="s">
        <v>143</v>
      </c>
      <c r="C50" s="392"/>
    </row>
    <row r="51" spans="1:3">
      <c r="A51" s="10" t="s">
        <v>144</v>
      </c>
      <c r="B51" s="36" t="s">
        <v>109</v>
      </c>
      <c r="C51" s="392"/>
    </row>
    <row r="52" spans="1:3">
      <c r="A52" s="146" t="s">
        <v>910</v>
      </c>
      <c r="B52" s="404">
        <v>150</v>
      </c>
      <c r="C52" s="392"/>
    </row>
    <row r="53" spans="1:3">
      <c r="A53" s="146" t="s">
        <v>911</v>
      </c>
      <c r="B53" s="404">
        <v>130</v>
      </c>
      <c r="C53" s="392"/>
    </row>
    <row r="54" spans="1:3">
      <c r="A54" s="405"/>
      <c r="B54" s="405"/>
      <c r="C54" s="392"/>
    </row>
    <row r="55" spans="1:3">
      <c r="A55" s="405" t="s">
        <v>89</v>
      </c>
      <c r="B55" s="406">
        <f>SUM(B52:B54)</f>
        <v>280</v>
      </c>
      <c r="C55" s="392"/>
    </row>
  </sheetData>
  <mergeCells count="9">
    <mergeCell ref="A48:C48"/>
    <mergeCell ref="A49:C49"/>
    <mergeCell ref="A18:C18"/>
    <mergeCell ref="A3:C3"/>
    <mergeCell ref="A2:C2"/>
    <mergeCell ref="A22:B22"/>
    <mergeCell ref="A24:C24"/>
    <mergeCell ref="A25:C25"/>
    <mergeCell ref="A41:B41"/>
  </mergeCells>
  <phoneticPr fontId="10" type="noConversion"/>
  <printOptions horizontalCentered="1"/>
  <pageMargins left="0.43307086614173229" right="0.15748031496062992" top="0.59055118110236227" bottom="0.31496062992125984" header="0.27559055118110237" footer="0.19685039370078741"/>
  <pageSetup paperSize="9" scale="85" orientation="portrait" r:id="rId1"/>
  <headerFooter alignWithMargins="0">
    <oddHeader>&amp;LVeresegyház Város Önkormányzat&amp;C&amp;12 2015. évi költségvetés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Q23"/>
  <sheetViews>
    <sheetView view="pageLayout" workbookViewId="0">
      <selection activeCell="D2" sqref="D2"/>
    </sheetView>
  </sheetViews>
  <sheetFormatPr defaultRowHeight="12.75" outlineLevelCol="1"/>
  <cols>
    <col min="1" max="1" width="19.7109375" customWidth="1"/>
    <col min="2" max="12" width="11.28515625" customWidth="1"/>
    <col min="13" max="16" width="11.28515625" hidden="1" customWidth="1" outlineLevel="1"/>
    <col min="17" max="17" width="11.28515625" customWidth="1" collapsed="1"/>
    <col min="18" max="18" width="10.140625" bestFit="1" customWidth="1"/>
  </cols>
  <sheetData>
    <row r="1" spans="1:12">
      <c r="K1" s="413"/>
      <c r="L1" s="371" t="s">
        <v>175</v>
      </c>
    </row>
    <row r="3" spans="1:12" ht="14.25" customHeight="1">
      <c r="A3" s="722" t="s">
        <v>161</v>
      </c>
      <c r="B3" s="722"/>
      <c r="C3" s="722"/>
      <c r="D3" s="722"/>
      <c r="E3" s="722"/>
      <c r="F3" s="722"/>
      <c r="G3" s="722"/>
      <c r="H3" s="722"/>
      <c r="I3" s="722"/>
      <c r="J3" s="722"/>
      <c r="K3" s="722"/>
      <c r="L3" s="722"/>
    </row>
    <row r="4" spans="1:12">
      <c r="A4" s="392"/>
      <c r="B4" s="392"/>
      <c r="C4" s="392"/>
      <c r="D4" s="392"/>
      <c r="E4" s="392"/>
      <c r="F4" s="392"/>
      <c r="G4" s="392"/>
      <c r="H4" s="392"/>
      <c r="I4" s="392"/>
      <c r="J4" s="392"/>
      <c r="K4" s="392"/>
      <c r="L4" s="409"/>
    </row>
    <row r="5" spans="1:12">
      <c r="A5" s="374" t="s">
        <v>147</v>
      </c>
      <c r="B5" s="372" t="s">
        <v>912</v>
      </c>
      <c r="C5" s="372" t="s">
        <v>913</v>
      </c>
      <c r="D5" s="372" t="s">
        <v>914</v>
      </c>
      <c r="E5" s="372" t="s">
        <v>915</v>
      </c>
      <c r="F5" s="372" t="s">
        <v>916</v>
      </c>
      <c r="G5" s="372" t="s">
        <v>917</v>
      </c>
      <c r="H5" s="372" t="s">
        <v>918</v>
      </c>
      <c r="I5" s="372" t="s">
        <v>919</v>
      </c>
      <c r="J5" s="372" t="s">
        <v>920</v>
      </c>
      <c r="K5" s="372" t="s">
        <v>921</v>
      </c>
      <c r="L5" s="372" t="s">
        <v>66</v>
      </c>
    </row>
    <row r="6" spans="1:12">
      <c r="A6" s="90" t="s">
        <v>148</v>
      </c>
      <c r="B6" s="86">
        <v>3980900</v>
      </c>
      <c r="C6" s="86">
        <v>4000000</v>
      </c>
      <c r="D6" s="86">
        <v>4000000</v>
      </c>
      <c r="E6" s="86">
        <v>4000000</v>
      </c>
      <c r="F6" s="86">
        <v>4000000</v>
      </c>
      <c r="G6" s="86">
        <v>4000000</v>
      </c>
      <c r="H6" s="86">
        <v>4000000</v>
      </c>
      <c r="I6" s="86">
        <v>4000000</v>
      </c>
      <c r="J6" s="86">
        <v>4000000</v>
      </c>
      <c r="K6" s="86">
        <v>4000000</v>
      </c>
      <c r="L6" s="86">
        <f t="shared" ref="L6:L14" si="0">SUM(B6:K6)</f>
        <v>39980900</v>
      </c>
    </row>
    <row r="7" spans="1:12" ht="22.5">
      <c r="A7" s="27" t="s">
        <v>149</v>
      </c>
      <c r="B7" s="86">
        <v>122418</v>
      </c>
      <c r="C7" s="86">
        <v>104000</v>
      </c>
      <c r="D7" s="86">
        <v>110000</v>
      </c>
      <c r="E7" s="86">
        <v>110000</v>
      </c>
      <c r="F7" s="86">
        <v>110000</v>
      </c>
      <c r="G7" s="86">
        <v>110000</v>
      </c>
      <c r="H7" s="86">
        <v>110000</v>
      </c>
      <c r="I7" s="86">
        <v>110000</v>
      </c>
      <c r="J7" s="86">
        <v>110000</v>
      </c>
      <c r="K7" s="86">
        <v>110000</v>
      </c>
      <c r="L7" s="86">
        <f t="shared" si="0"/>
        <v>1106418</v>
      </c>
    </row>
    <row r="8" spans="1:12" ht="22.5">
      <c r="A8" s="27" t="s">
        <v>150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>
        <f t="shared" si="0"/>
        <v>0</v>
      </c>
    </row>
    <row r="9" spans="1:12" ht="56.25">
      <c r="A9" s="27" t="s">
        <v>160</v>
      </c>
      <c r="B9" s="86">
        <v>402001</v>
      </c>
      <c r="C9" s="86">
        <v>200000</v>
      </c>
      <c r="D9" s="86">
        <v>200000</v>
      </c>
      <c r="E9" s="86">
        <v>200000</v>
      </c>
      <c r="F9" s="86">
        <v>200000</v>
      </c>
      <c r="G9" s="86">
        <v>200000</v>
      </c>
      <c r="H9" s="86">
        <v>200000</v>
      </c>
      <c r="I9" s="86">
        <v>200000</v>
      </c>
      <c r="J9" s="86">
        <v>200000</v>
      </c>
      <c r="K9" s="86">
        <v>200000</v>
      </c>
      <c r="L9" s="86">
        <f t="shared" si="0"/>
        <v>2202001</v>
      </c>
    </row>
    <row r="10" spans="1:12" ht="22.5">
      <c r="A10" s="27" t="s">
        <v>123</v>
      </c>
      <c r="B10" s="86">
        <v>12500</v>
      </c>
      <c r="C10" s="86">
        <v>15000</v>
      </c>
      <c r="D10" s="86">
        <v>15000</v>
      </c>
      <c r="E10" s="86">
        <v>15000</v>
      </c>
      <c r="F10" s="86">
        <v>15000</v>
      </c>
      <c r="G10" s="86">
        <v>15000</v>
      </c>
      <c r="H10" s="86">
        <v>15000</v>
      </c>
      <c r="I10" s="86">
        <v>15000</v>
      </c>
      <c r="J10" s="86">
        <v>15000</v>
      </c>
      <c r="K10" s="86">
        <v>15000</v>
      </c>
      <c r="L10" s="86">
        <f t="shared" si="0"/>
        <v>147500</v>
      </c>
    </row>
    <row r="11" spans="1:12" ht="22.5">
      <c r="A11" s="27" t="s">
        <v>151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>
        <f t="shared" si="0"/>
        <v>0</v>
      </c>
    </row>
    <row r="12" spans="1:12" ht="22.5">
      <c r="A12" s="32" t="s">
        <v>152</v>
      </c>
      <c r="B12" s="131">
        <f>SUM(B6:B11)</f>
        <v>4517819</v>
      </c>
      <c r="C12" s="131">
        <f t="shared" ref="C12:K12" si="1">SUM(C6:C11)</f>
        <v>4319000</v>
      </c>
      <c r="D12" s="131">
        <f t="shared" si="1"/>
        <v>4325000</v>
      </c>
      <c r="E12" s="131">
        <f t="shared" si="1"/>
        <v>4325000</v>
      </c>
      <c r="F12" s="131">
        <f t="shared" si="1"/>
        <v>4325000</v>
      </c>
      <c r="G12" s="131">
        <f t="shared" si="1"/>
        <v>4325000</v>
      </c>
      <c r="H12" s="131">
        <f t="shared" si="1"/>
        <v>4325000</v>
      </c>
      <c r="I12" s="131">
        <f t="shared" si="1"/>
        <v>4325000</v>
      </c>
      <c r="J12" s="131">
        <f t="shared" si="1"/>
        <v>4325000</v>
      </c>
      <c r="K12" s="131">
        <f t="shared" si="1"/>
        <v>4325000</v>
      </c>
      <c r="L12" s="131">
        <f t="shared" si="0"/>
        <v>43436819</v>
      </c>
    </row>
    <row r="13" spans="1:12" ht="33.75">
      <c r="A13" s="27" t="s">
        <v>153</v>
      </c>
      <c r="B13" s="411">
        <v>1891458</v>
      </c>
      <c r="C13" s="86">
        <v>205099</v>
      </c>
      <c r="D13" s="86">
        <v>286864</v>
      </c>
      <c r="E13" s="86">
        <v>286864</v>
      </c>
      <c r="F13" s="86">
        <v>286864</v>
      </c>
      <c r="G13" s="86">
        <v>286864</v>
      </c>
      <c r="H13" s="86">
        <v>286864</v>
      </c>
      <c r="I13" s="86">
        <v>286864</v>
      </c>
      <c r="J13" s="86">
        <v>286864</v>
      </c>
      <c r="K13" s="86">
        <v>286853</v>
      </c>
      <c r="L13" s="86">
        <f t="shared" si="0"/>
        <v>4391458</v>
      </c>
    </row>
    <row r="14" spans="1:12" ht="22.5">
      <c r="A14" s="27" t="s">
        <v>154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>
        <f t="shared" si="0"/>
        <v>0</v>
      </c>
    </row>
    <row r="15" spans="1:12">
      <c r="A15" s="27" t="s">
        <v>155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405"/>
    </row>
    <row r="16" spans="1:12" ht="22.5">
      <c r="A16" s="27" t="s">
        <v>156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405"/>
    </row>
    <row r="17" spans="1:12" ht="45">
      <c r="A17" s="27" t="s">
        <v>163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405"/>
    </row>
    <row r="18" spans="1:12" ht="45">
      <c r="A18" s="27" t="s">
        <v>157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405"/>
    </row>
    <row r="19" spans="1:12" ht="33.75">
      <c r="A19" s="27" t="s">
        <v>159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405"/>
    </row>
    <row r="20" spans="1:12" ht="22.5">
      <c r="A20" s="32" t="s">
        <v>158</v>
      </c>
      <c r="B20" s="131">
        <f>SUM(B13:B19)</f>
        <v>1891458</v>
      </c>
      <c r="C20" s="131">
        <f>SUM(C13:C19)</f>
        <v>205099</v>
      </c>
      <c r="D20" s="131">
        <f t="shared" ref="D20:K20" si="2">SUM(D13:D19)</f>
        <v>286864</v>
      </c>
      <c r="E20" s="131">
        <f t="shared" si="2"/>
        <v>286864</v>
      </c>
      <c r="F20" s="131">
        <f t="shared" si="2"/>
        <v>286864</v>
      </c>
      <c r="G20" s="131">
        <f t="shared" si="2"/>
        <v>286864</v>
      </c>
      <c r="H20" s="131">
        <f t="shared" si="2"/>
        <v>286864</v>
      </c>
      <c r="I20" s="131">
        <f t="shared" si="2"/>
        <v>286864</v>
      </c>
      <c r="J20" s="131">
        <f t="shared" si="2"/>
        <v>286864</v>
      </c>
      <c r="K20" s="131">
        <f t="shared" si="2"/>
        <v>286853</v>
      </c>
      <c r="L20" s="131">
        <f>SUM(L13:L19)</f>
        <v>4391458</v>
      </c>
    </row>
    <row r="21" spans="1:12">
      <c r="A21" s="32" t="s">
        <v>1</v>
      </c>
      <c r="B21" s="131">
        <f>+B12*0.5</f>
        <v>2258909.5</v>
      </c>
      <c r="C21" s="131">
        <f t="shared" ref="C21:K21" si="3">+C12*0.5</f>
        <v>2159500</v>
      </c>
      <c r="D21" s="131">
        <f t="shared" si="3"/>
        <v>2162500</v>
      </c>
      <c r="E21" s="131">
        <f t="shared" si="3"/>
        <v>2162500</v>
      </c>
      <c r="F21" s="131">
        <f t="shared" si="3"/>
        <v>2162500</v>
      </c>
      <c r="G21" s="131">
        <f t="shared" si="3"/>
        <v>2162500</v>
      </c>
      <c r="H21" s="131">
        <f t="shared" si="3"/>
        <v>2162500</v>
      </c>
      <c r="I21" s="131">
        <f t="shared" si="3"/>
        <v>2162500</v>
      </c>
      <c r="J21" s="131">
        <f t="shared" si="3"/>
        <v>2162500</v>
      </c>
      <c r="K21" s="131">
        <f t="shared" si="3"/>
        <v>2162500</v>
      </c>
      <c r="L21" s="131">
        <f>+L12*0.5</f>
        <v>21718409.5</v>
      </c>
    </row>
    <row r="22" spans="1:12">
      <c r="A22" s="728" t="s">
        <v>162</v>
      </c>
      <c r="B22" s="728"/>
      <c r="C22" s="728"/>
      <c r="D22" s="728"/>
      <c r="E22" s="728"/>
      <c r="F22" s="728"/>
      <c r="G22" s="728"/>
      <c r="H22" s="728"/>
      <c r="I22" s="728"/>
      <c r="J22" s="728"/>
      <c r="K22" s="728"/>
      <c r="L22" s="728"/>
    </row>
    <row r="23" spans="1:12">
      <c r="A23" s="30"/>
      <c r="B23" s="412">
        <f>+B20-B21</f>
        <v>-367451.5</v>
      </c>
      <c r="C23" s="412">
        <f t="shared" ref="C23:L23" si="4">+C20-C21</f>
        <v>-1954401</v>
      </c>
      <c r="D23" s="412">
        <f t="shared" si="4"/>
        <v>-1875636</v>
      </c>
      <c r="E23" s="412">
        <f t="shared" si="4"/>
        <v>-1875636</v>
      </c>
      <c r="F23" s="412">
        <f t="shared" si="4"/>
        <v>-1875636</v>
      </c>
      <c r="G23" s="412">
        <f t="shared" si="4"/>
        <v>-1875636</v>
      </c>
      <c r="H23" s="412">
        <f t="shared" si="4"/>
        <v>-1875636</v>
      </c>
      <c r="I23" s="412">
        <f t="shared" si="4"/>
        <v>-1875636</v>
      </c>
      <c r="J23" s="412">
        <f t="shared" si="4"/>
        <v>-1875636</v>
      </c>
      <c r="K23" s="412">
        <f t="shared" si="4"/>
        <v>-1875647</v>
      </c>
      <c r="L23" s="412">
        <f t="shared" si="4"/>
        <v>-17326951.5</v>
      </c>
    </row>
  </sheetData>
  <mergeCells count="2">
    <mergeCell ref="A3:L3"/>
    <mergeCell ref="A22:L22"/>
  </mergeCells>
  <phoneticPr fontId="0" type="noConversion"/>
  <printOptions horizontalCentered="1"/>
  <pageMargins left="0.43307086614173229" right="0.15748031496062992" top="0.51181102362204722" bottom="0.31496062992125984" header="0.27559055118110237" footer="0.19685039370078741"/>
  <pageSetup paperSize="9" scale="85" orientation="landscape" r:id="rId1"/>
  <headerFooter alignWithMargins="0">
    <oddHeader>&amp;LVeresegyház Város Önkormányzat&amp;C&amp;12 2015. évi költségvetés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R358"/>
  <sheetViews>
    <sheetView view="pageLayout" topLeftCell="A106" workbookViewId="0">
      <selection activeCell="K121" sqref="K121"/>
    </sheetView>
  </sheetViews>
  <sheetFormatPr defaultRowHeight="14.25"/>
  <cols>
    <col min="1" max="1" width="5.5703125" style="263" customWidth="1"/>
    <col min="2" max="2" width="23" style="263" customWidth="1"/>
    <col min="3" max="3" width="9.42578125" style="263" bestFit="1" customWidth="1"/>
    <col min="4" max="11" width="8.85546875" style="263" customWidth="1"/>
    <col min="12" max="12" width="9" style="263" customWidth="1"/>
    <col min="13" max="15" width="8.85546875" style="263" customWidth="1"/>
    <col min="16" max="18" width="9.140625" style="262"/>
    <col min="19" max="256" width="9.140625" style="263"/>
    <col min="257" max="257" width="5.5703125" style="263" customWidth="1"/>
    <col min="258" max="258" width="23" style="263" customWidth="1"/>
    <col min="259" max="259" width="9.42578125" style="263" bestFit="1" customWidth="1"/>
    <col min="260" max="267" width="8.85546875" style="263" customWidth="1"/>
    <col min="268" max="268" width="9" style="263" customWidth="1"/>
    <col min="269" max="271" width="8.85546875" style="263" customWidth="1"/>
    <col min="272" max="512" width="9.140625" style="263"/>
    <col min="513" max="513" width="5.5703125" style="263" customWidth="1"/>
    <col min="514" max="514" width="23" style="263" customWidth="1"/>
    <col min="515" max="515" width="9.42578125" style="263" bestFit="1" customWidth="1"/>
    <col min="516" max="523" width="8.85546875" style="263" customWidth="1"/>
    <col min="524" max="524" width="9" style="263" customWidth="1"/>
    <col min="525" max="527" width="8.85546875" style="263" customWidth="1"/>
    <col min="528" max="768" width="9.140625" style="263"/>
    <col min="769" max="769" width="5.5703125" style="263" customWidth="1"/>
    <col min="770" max="770" width="23" style="263" customWidth="1"/>
    <col min="771" max="771" width="9.42578125" style="263" bestFit="1" customWidth="1"/>
    <col min="772" max="779" width="8.85546875" style="263" customWidth="1"/>
    <col min="780" max="780" width="9" style="263" customWidth="1"/>
    <col min="781" max="783" width="8.85546875" style="263" customWidth="1"/>
    <col min="784" max="1024" width="9.140625" style="263"/>
    <col min="1025" max="1025" width="5.5703125" style="263" customWidth="1"/>
    <col min="1026" max="1026" width="23" style="263" customWidth="1"/>
    <col min="1027" max="1027" width="9.42578125" style="263" bestFit="1" customWidth="1"/>
    <col min="1028" max="1035" width="8.85546875" style="263" customWidth="1"/>
    <col min="1036" max="1036" width="9" style="263" customWidth="1"/>
    <col min="1037" max="1039" width="8.85546875" style="263" customWidth="1"/>
    <col min="1040" max="1280" width="9.140625" style="263"/>
    <col min="1281" max="1281" width="5.5703125" style="263" customWidth="1"/>
    <col min="1282" max="1282" width="23" style="263" customWidth="1"/>
    <col min="1283" max="1283" width="9.42578125" style="263" bestFit="1" customWidth="1"/>
    <col min="1284" max="1291" width="8.85546875" style="263" customWidth="1"/>
    <col min="1292" max="1292" width="9" style="263" customWidth="1"/>
    <col min="1293" max="1295" width="8.85546875" style="263" customWidth="1"/>
    <col min="1296" max="1536" width="9.140625" style="263"/>
    <col min="1537" max="1537" width="5.5703125" style="263" customWidth="1"/>
    <col min="1538" max="1538" width="23" style="263" customWidth="1"/>
    <col min="1539" max="1539" width="9.42578125" style="263" bestFit="1" customWidth="1"/>
    <col min="1540" max="1547" width="8.85546875" style="263" customWidth="1"/>
    <col min="1548" max="1548" width="9" style="263" customWidth="1"/>
    <col min="1549" max="1551" width="8.85546875" style="263" customWidth="1"/>
    <col min="1552" max="1792" width="9.140625" style="263"/>
    <col min="1793" max="1793" width="5.5703125" style="263" customWidth="1"/>
    <col min="1794" max="1794" width="23" style="263" customWidth="1"/>
    <col min="1795" max="1795" width="9.42578125" style="263" bestFit="1" customWidth="1"/>
    <col min="1796" max="1803" width="8.85546875" style="263" customWidth="1"/>
    <col min="1804" max="1804" width="9" style="263" customWidth="1"/>
    <col min="1805" max="1807" width="8.85546875" style="263" customWidth="1"/>
    <col min="1808" max="2048" width="9.140625" style="263"/>
    <col min="2049" max="2049" width="5.5703125" style="263" customWidth="1"/>
    <col min="2050" max="2050" width="23" style="263" customWidth="1"/>
    <col min="2051" max="2051" width="9.42578125" style="263" bestFit="1" customWidth="1"/>
    <col min="2052" max="2059" width="8.85546875" style="263" customWidth="1"/>
    <col min="2060" max="2060" width="9" style="263" customWidth="1"/>
    <col min="2061" max="2063" width="8.85546875" style="263" customWidth="1"/>
    <col min="2064" max="2304" width="9.140625" style="263"/>
    <col min="2305" max="2305" width="5.5703125" style="263" customWidth="1"/>
    <col min="2306" max="2306" width="23" style="263" customWidth="1"/>
    <col min="2307" max="2307" width="9.42578125" style="263" bestFit="1" customWidth="1"/>
    <col min="2308" max="2315" width="8.85546875" style="263" customWidth="1"/>
    <col min="2316" max="2316" width="9" style="263" customWidth="1"/>
    <col min="2317" max="2319" width="8.85546875" style="263" customWidth="1"/>
    <col min="2320" max="2560" width="9.140625" style="263"/>
    <col min="2561" max="2561" width="5.5703125" style="263" customWidth="1"/>
    <col min="2562" max="2562" width="23" style="263" customWidth="1"/>
    <col min="2563" max="2563" width="9.42578125" style="263" bestFit="1" customWidth="1"/>
    <col min="2564" max="2571" width="8.85546875" style="263" customWidth="1"/>
    <col min="2572" max="2572" width="9" style="263" customWidth="1"/>
    <col min="2573" max="2575" width="8.85546875" style="263" customWidth="1"/>
    <col min="2576" max="2816" width="9.140625" style="263"/>
    <col min="2817" max="2817" width="5.5703125" style="263" customWidth="1"/>
    <col min="2818" max="2818" width="23" style="263" customWidth="1"/>
    <col min="2819" max="2819" width="9.42578125" style="263" bestFit="1" customWidth="1"/>
    <col min="2820" max="2827" width="8.85546875" style="263" customWidth="1"/>
    <col min="2828" max="2828" width="9" style="263" customWidth="1"/>
    <col min="2829" max="2831" width="8.85546875" style="263" customWidth="1"/>
    <col min="2832" max="3072" width="9.140625" style="263"/>
    <col min="3073" max="3073" width="5.5703125" style="263" customWidth="1"/>
    <col min="3074" max="3074" width="23" style="263" customWidth="1"/>
    <col min="3075" max="3075" width="9.42578125" style="263" bestFit="1" customWidth="1"/>
    <col min="3076" max="3083" width="8.85546875" style="263" customWidth="1"/>
    <col min="3084" max="3084" width="9" style="263" customWidth="1"/>
    <col min="3085" max="3087" width="8.85546875" style="263" customWidth="1"/>
    <col min="3088" max="3328" width="9.140625" style="263"/>
    <col min="3329" max="3329" width="5.5703125" style="263" customWidth="1"/>
    <col min="3330" max="3330" width="23" style="263" customWidth="1"/>
    <col min="3331" max="3331" width="9.42578125" style="263" bestFit="1" customWidth="1"/>
    <col min="3332" max="3339" width="8.85546875" style="263" customWidth="1"/>
    <col min="3340" max="3340" width="9" style="263" customWidth="1"/>
    <col min="3341" max="3343" width="8.85546875" style="263" customWidth="1"/>
    <col min="3344" max="3584" width="9.140625" style="263"/>
    <col min="3585" max="3585" width="5.5703125" style="263" customWidth="1"/>
    <col min="3586" max="3586" width="23" style="263" customWidth="1"/>
    <col min="3587" max="3587" width="9.42578125" style="263" bestFit="1" customWidth="1"/>
    <col min="3588" max="3595" width="8.85546875" style="263" customWidth="1"/>
    <col min="3596" max="3596" width="9" style="263" customWidth="1"/>
    <col min="3597" max="3599" width="8.85546875" style="263" customWidth="1"/>
    <col min="3600" max="3840" width="9.140625" style="263"/>
    <col min="3841" max="3841" width="5.5703125" style="263" customWidth="1"/>
    <col min="3842" max="3842" width="23" style="263" customWidth="1"/>
    <col min="3843" max="3843" width="9.42578125" style="263" bestFit="1" customWidth="1"/>
    <col min="3844" max="3851" width="8.85546875" style="263" customWidth="1"/>
    <col min="3852" max="3852" width="9" style="263" customWidth="1"/>
    <col min="3853" max="3855" width="8.85546875" style="263" customWidth="1"/>
    <col min="3856" max="4096" width="9.140625" style="263"/>
    <col min="4097" max="4097" width="5.5703125" style="263" customWidth="1"/>
    <col min="4098" max="4098" width="23" style="263" customWidth="1"/>
    <col min="4099" max="4099" width="9.42578125" style="263" bestFit="1" customWidth="1"/>
    <col min="4100" max="4107" width="8.85546875" style="263" customWidth="1"/>
    <col min="4108" max="4108" width="9" style="263" customWidth="1"/>
    <col min="4109" max="4111" width="8.85546875" style="263" customWidth="1"/>
    <col min="4112" max="4352" width="9.140625" style="263"/>
    <col min="4353" max="4353" width="5.5703125" style="263" customWidth="1"/>
    <col min="4354" max="4354" width="23" style="263" customWidth="1"/>
    <col min="4355" max="4355" width="9.42578125" style="263" bestFit="1" customWidth="1"/>
    <col min="4356" max="4363" width="8.85546875" style="263" customWidth="1"/>
    <col min="4364" max="4364" width="9" style="263" customWidth="1"/>
    <col min="4365" max="4367" width="8.85546875" style="263" customWidth="1"/>
    <col min="4368" max="4608" width="9.140625" style="263"/>
    <col min="4609" max="4609" width="5.5703125" style="263" customWidth="1"/>
    <col min="4610" max="4610" width="23" style="263" customWidth="1"/>
    <col min="4611" max="4611" width="9.42578125" style="263" bestFit="1" customWidth="1"/>
    <col min="4612" max="4619" width="8.85546875" style="263" customWidth="1"/>
    <col min="4620" max="4620" width="9" style="263" customWidth="1"/>
    <col min="4621" max="4623" width="8.85546875" style="263" customWidth="1"/>
    <col min="4624" max="4864" width="9.140625" style="263"/>
    <col min="4865" max="4865" width="5.5703125" style="263" customWidth="1"/>
    <col min="4866" max="4866" width="23" style="263" customWidth="1"/>
    <col min="4867" max="4867" width="9.42578125" style="263" bestFit="1" customWidth="1"/>
    <col min="4868" max="4875" width="8.85546875" style="263" customWidth="1"/>
    <col min="4876" max="4876" width="9" style="263" customWidth="1"/>
    <col min="4877" max="4879" width="8.85546875" style="263" customWidth="1"/>
    <col min="4880" max="5120" width="9.140625" style="263"/>
    <col min="5121" max="5121" width="5.5703125" style="263" customWidth="1"/>
    <col min="5122" max="5122" width="23" style="263" customWidth="1"/>
    <col min="5123" max="5123" width="9.42578125" style="263" bestFit="1" customWidth="1"/>
    <col min="5124" max="5131" width="8.85546875" style="263" customWidth="1"/>
    <col min="5132" max="5132" width="9" style="263" customWidth="1"/>
    <col min="5133" max="5135" width="8.85546875" style="263" customWidth="1"/>
    <col min="5136" max="5376" width="9.140625" style="263"/>
    <col min="5377" max="5377" width="5.5703125" style="263" customWidth="1"/>
    <col min="5378" max="5378" width="23" style="263" customWidth="1"/>
    <col min="5379" max="5379" width="9.42578125" style="263" bestFit="1" customWidth="1"/>
    <col min="5380" max="5387" width="8.85546875" style="263" customWidth="1"/>
    <col min="5388" max="5388" width="9" style="263" customWidth="1"/>
    <col min="5389" max="5391" width="8.85546875" style="263" customWidth="1"/>
    <col min="5392" max="5632" width="9.140625" style="263"/>
    <col min="5633" max="5633" width="5.5703125" style="263" customWidth="1"/>
    <col min="5634" max="5634" width="23" style="263" customWidth="1"/>
    <col min="5635" max="5635" width="9.42578125" style="263" bestFit="1" customWidth="1"/>
    <col min="5636" max="5643" width="8.85546875" style="263" customWidth="1"/>
    <col min="5644" max="5644" width="9" style="263" customWidth="1"/>
    <col min="5645" max="5647" width="8.85546875" style="263" customWidth="1"/>
    <col min="5648" max="5888" width="9.140625" style="263"/>
    <col min="5889" max="5889" width="5.5703125" style="263" customWidth="1"/>
    <col min="5890" max="5890" width="23" style="263" customWidth="1"/>
    <col min="5891" max="5891" width="9.42578125" style="263" bestFit="1" customWidth="1"/>
    <col min="5892" max="5899" width="8.85546875" style="263" customWidth="1"/>
    <col min="5900" max="5900" width="9" style="263" customWidth="1"/>
    <col min="5901" max="5903" width="8.85546875" style="263" customWidth="1"/>
    <col min="5904" max="6144" width="9.140625" style="263"/>
    <col min="6145" max="6145" width="5.5703125" style="263" customWidth="1"/>
    <col min="6146" max="6146" width="23" style="263" customWidth="1"/>
    <col min="6147" max="6147" width="9.42578125" style="263" bestFit="1" customWidth="1"/>
    <col min="6148" max="6155" width="8.85546875" style="263" customWidth="1"/>
    <col min="6156" max="6156" width="9" style="263" customWidth="1"/>
    <col min="6157" max="6159" width="8.85546875" style="263" customWidth="1"/>
    <col min="6160" max="6400" width="9.140625" style="263"/>
    <col min="6401" max="6401" width="5.5703125" style="263" customWidth="1"/>
    <col min="6402" max="6402" width="23" style="263" customWidth="1"/>
    <col min="6403" max="6403" width="9.42578125" style="263" bestFit="1" customWidth="1"/>
    <col min="6404" max="6411" width="8.85546875" style="263" customWidth="1"/>
    <col min="6412" max="6412" width="9" style="263" customWidth="1"/>
    <col min="6413" max="6415" width="8.85546875" style="263" customWidth="1"/>
    <col min="6416" max="6656" width="9.140625" style="263"/>
    <col min="6657" max="6657" width="5.5703125" style="263" customWidth="1"/>
    <col min="6658" max="6658" width="23" style="263" customWidth="1"/>
    <col min="6659" max="6659" width="9.42578125" style="263" bestFit="1" customWidth="1"/>
    <col min="6660" max="6667" width="8.85546875" style="263" customWidth="1"/>
    <col min="6668" max="6668" width="9" style="263" customWidth="1"/>
    <col min="6669" max="6671" width="8.85546875" style="263" customWidth="1"/>
    <col min="6672" max="6912" width="9.140625" style="263"/>
    <col min="6913" max="6913" width="5.5703125" style="263" customWidth="1"/>
    <col min="6914" max="6914" width="23" style="263" customWidth="1"/>
    <col min="6915" max="6915" width="9.42578125" style="263" bestFit="1" customWidth="1"/>
    <col min="6916" max="6923" width="8.85546875" style="263" customWidth="1"/>
    <col min="6924" max="6924" width="9" style="263" customWidth="1"/>
    <col min="6925" max="6927" width="8.85546875" style="263" customWidth="1"/>
    <col min="6928" max="7168" width="9.140625" style="263"/>
    <col min="7169" max="7169" width="5.5703125" style="263" customWidth="1"/>
    <col min="7170" max="7170" width="23" style="263" customWidth="1"/>
    <col min="7171" max="7171" width="9.42578125" style="263" bestFit="1" customWidth="1"/>
    <col min="7172" max="7179" width="8.85546875" style="263" customWidth="1"/>
    <col min="7180" max="7180" width="9" style="263" customWidth="1"/>
    <col min="7181" max="7183" width="8.85546875" style="263" customWidth="1"/>
    <col min="7184" max="7424" width="9.140625" style="263"/>
    <col min="7425" max="7425" width="5.5703125" style="263" customWidth="1"/>
    <col min="7426" max="7426" width="23" style="263" customWidth="1"/>
    <col min="7427" max="7427" width="9.42578125" style="263" bestFit="1" customWidth="1"/>
    <col min="7428" max="7435" width="8.85546875" style="263" customWidth="1"/>
    <col min="7436" max="7436" width="9" style="263" customWidth="1"/>
    <col min="7437" max="7439" width="8.85546875" style="263" customWidth="1"/>
    <col min="7440" max="7680" width="9.140625" style="263"/>
    <col min="7681" max="7681" width="5.5703125" style="263" customWidth="1"/>
    <col min="7682" max="7682" width="23" style="263" customWidth="1"/>
    <col min="7683" max="7683" width="9.42578125" style="263" bestFit="1" customWidth="1"/>
    <col min="7684" max="7691" width="8.85546875" style="263" customWidth="1"/>
    <col min="7692" max="7692" width="9" style="263" customWidth="1"/>
    <col min="7693" max="7695" width="8.85546875" style="263" customWidth="1"/>
    <col min="7696" max="7936" width="9.140625" style="263"/>
    <col min="7937" max="7937" width="5.5703125" style="263" customWidth="1"/>
    <col min="7938" max="7938" width="23" style="263" customWidth="1"/>
    <col min="7939" max="7939" width="9.42578125" style="263" bestFit="1" customWidth="1"/>
    <col min="7940" max="7947" width="8.85546875" style="263" customWidth="1"/>
    <col min="7948" max="7948" width="9" style="263" customWidth="1"/>
    <col min="7949" max="7951" width="8.85546875" style="263" customWidth="1"/>
    <col min="7952" max="8192" width="9.140625" style="263"/>
    <col min="8193" max="8193" width="5.5703125" style="263" customWidth="1"/>
    <col min="8194" max="8194" width="23" style="263" customWidth="1"/>
    <col min="8195" max="8195" width="9.42578125" style="263" bestFit="1" customWidth="1"/>
    <col min="8196" max="8203" width="8.85546875" style="263" customWidth="1"/>
    <col min="8204" max="8204" width="9" style="263" customWidth="1"/>
    <col min="8205" max="8207" width="8.85546875" style="263" customWidth="1"/>
    <col min="8208" max="8448" width="9.140625" style="263"/>
    <col min="8449" max="8449" width="5.5703125" style="263" customWidth="1"/>
    <col min="8450" max="8450" width="23" style="263" customWidth="1"/>
    <col min="8451" max="8451" width="9.42578125" style="263" bestFit="1" customWidth="1"/>
    <col min="8452" max="8459" width="8.85546875" style="263" customWidth="1"/>
    <col min="8460" max="8460" width="9" style="263" customWidth="1"/>
    <col min="8461" max="8463" width="8.85546875" style="263" customWidth="1"/>
    <col min="8464" max="8704" width="9.140625" style="263"/>
    <col min="8705" max="8705" width="5.5703125" style="263" customWidth="1"/>
    <col min="8706" max="8706" width="23" style="263" customWidth="1"/>
    <col min="8707" max="8707" width="9.42578125" style="263" bestFit="1" customWidth="1"/>
    <col min="8708" max="8715" width="8.85546875" style="263" customWidth="1"/>
    <col min="8716" max="8716" width="9" style="263" customWidth="1"/>
    <col min="8717" max="8719" width="8.85546875" style="263" customWidth="1"/>
    <col min="8720" max="8960" width="9.140625" style="263"/>
    <col min="8961" max="8961" width="5.5703125" style="263" customWidth="1"/>
    <col min="8962" max="8962" width="23" style="263" customWidth="1"/>
    <col min="8963" max="8963" width="9.42578125" style="263" bestFit="1" customWidth="1"/>
    <col min="8964" max="8971" width="8.85546875" style="263" customWidth="1"/>
    <col min="8972" max="8972" width="9" style="263" customWidth="1"/>
    <col min="8973" max="8975" width="8.85546875" style="263" customWidth="1"/>
    <col min="8976" max="9216" width="9.140625" style="263"/>
    <col min="9217" max="9217" width="5.5703125" style="263" customWidth="1"/>
    <col min="9218" max="9218" width="23" style="263" customWidth="1"/>
    <col min="9219" max="9219" width="9.42578125" style="263" bestFit="1" customWidth="1"/>
    <col min="9220" max="9227" width="8.85546875" style="263" customWidth="1"/>
    <col min="9228" max="9228" width="9" style="263" customWidth="1"/>
    <col min="9229" max="9231" width="8.85546875" style="263" customWidth="1"/>
    <col min="9232" max="9472" width="9.140625" style="263"/>
    <col min="9473" max="9473" width="5.5703125" style="263" customWidth="1"/>
    <col min="9474" max="9474" width="23" style="263" customWidth="1"/>
    <col min="9475" max="9475" width="9.42578125" style="263" bestFit="1" customWidth="1"/>
    <col min="9476" max="9483" width="8.85546875" style="263" customWidth="1"/>
    <col min="9484" max="9484" width="9" style="263" customWidth="1"/>
    <col min="9485" max="9487" width="8.85546875" style="263" customWidth="1"/>
    <col min="9488" max="9728" width="9.140625" style="263"/>
    <col min="9729" max="9729" width="5.5703125" style="263" customWidth="1"/>
    <col min="9730" max="9730" width="23" style="263" customWidth="1"/>
    <col min="9731" max="9731" width="9.42578125" style="263" bestFit="1" customWidth="1"/>
    <col min="9732" max="9739" width="8.85546875" style="263" customWidth="1"/>
    <col min="9740" max="9740" width="9" style="263" customWidth="1"/>
    <col min="9741" max="9743" width="8.85546875" style="263" customWidth="1"/>
    <col min="9744" max="9984" width="9.140625" style="263"/>
    <col min="9985" max="9985" width="5.5703125" style="263" customWidth="1"/>
    <col min="9986" max="9986" width="23" style="263" customWidth="1"/>
    <col min="9987" max="9987" width="9.42578125" style="263" bestFit="1" customWidth="1"/>
    <col min="9988" max="9995" width="8.85546875" style="263" customWidth="1"/>
    <col min="9996" max="9996" width="9" style="263" customWidth="1"/>
    <col min="9997" max="9999" width="8.85546875" style="263" customWidth="1"/>
    <col min="10000" max="10240" width="9.140625" style="263"/>
    <col min="10241" max="10241" width="5.5703125" style="263" customWidth="1"/>
    <col min="10242" max="10242" width="23" style="263" customWidth="1"/>
    <col min="10243" max="10243" width="9.42578125" style="263" bestFit="1" customWidth="1"/>
    <col min="10244" max="10251" width="8.85546875" style="263" customWidth="1"/>
    <col min="10252" max="10252" width="9" style="263" customWidth="1"/>
    <col min="10253" max="10255" width="8.85546875" style="263" customWidth="1"/>
    <col min="10256" max="10496" width="9.140625" style="263"/>
    <col min="10497" max="10497" width="5.5703125" style="263" customWidth="1"/>
    <col min="10498" max="10498" width="23" style="263" customWidth="1"/>
    <col min="10499" max="10499" width="9.42578125" style="263" bestFit="1" customWidth="1"/>
    <col min="10500" max="10507" width="8.85546875" style="263" customWidth="1"/>
    <col min="10508" max="10508" width="9" style="263" customWidth="1"/>
    <col min="10509" max="10511" width="8.85546875" style="263" customWidth="1"/>
    <col min="10512" max="10752" width="9.140625" style="263"/>
    <col min="10753" max="10753" width="5.5703125" style="263" customWidth="1"/>
    <col min="10754" max="10754" width="23" style="263" customWidth="1"/>
    <col min="10755" max="10755" width="9.42578125" style="263" bestFit="1" customWidth="1"/>
    <col min="10756" max="10763" width="8.85546875" style="263" customWidth="1"/>
    <col min="10764" max="10764" width="9" style="263" customWidth="1"/>
    <col min="10765" max="10767" width="8.85546875" style="263" customWidth="1"/>
    <col min="10768" max="11008" width="9.140625" style="263"/>
    <col min="11009" max="11009" width="5.5703125" style="263" customWidth="1"/>
    <col min="11010" max="11010" width="23" style="263" customWidth="1"/>
    <col min="11011" max="11011" width="9.42578125" style="263" bestFit="1" customWidth="1"/>
    <col min="11012" max="11019" width="8.85546875" style="263" customWidth="1"/>
    <col min="11020" max="11020" width="9" style="263" customWidth="1"/>
    <col min="11021" max="11023" width="8.85546875" style="263" customWidth="1"/>
    <col min="11024" max="11264" width="9.140625" style="263"/>
    <col min="11265" max="11265" width="5.5703125" style="263" customWidth="1"/>
    <col min="11266" max="11266" width="23" style="263" customWidth="1"/>
    <col min="11267" max="11267" width="9.42578125" style="263" bestFit="1" customWidth="1"/>
    <col min="11268" max="11275" width="8.85546875" style="263" customWidth="1"/>
    <col min="11276" max="11276" width="9" style="263" customWidth="1"/>
    <col min="11277" max="11279" width="8.85546875" style="263" customWidth="1"/>
    <col min="11280" max="11520" width="9.140625" style="263"/>
    <col min="11521" max="11521" width="5.5703125" style="263" customWidth="1"/>
    <col min="11522" max="11522" width="23" style="263" customWidth="1"/>
    <col min="11523" max="11523" width="9.42578125" style="263" bestFit="1" customWidth="1"/>
    <col min="11524" max="11531" width="8.85546875" style="263" customWidth="1"/>
    <col min="11532" max="11532" width="9" style="263" customWidth="1"/>
    <col min="11533" max="11535" width="8.85546875" style="263" customWidth="1"/>
    <col min="11536" max="11776" width="9.140625" style="263"/>
    <col min="11777" max="11777" width="5.5703125" style="263" customWidth="1"/>
    <col min="11778" max="11778" width="23" style="263" customWidth="1"/>
    <col min="11779" max="11779" width="9.42578125" style="263" bestFit="1" customWidth="1"/>
    <col min="11780" max="11787" width="8.85546875" style="263" customWidth="1"/>
    <col min="11788" max="11788" width="9" style="263" customWidth="1"/>
    <col min="11789" max="11791" width="8.85546875" style="263" customWidth="1"/>
    <col min="11792" max="12032" width="9.140625" style="263"/>
    <col min="12033" max="12033" width="5.5703125" style="263" customWidth="1"/>
    <col min="12034" max="12034" width="23" style="263" customWidth="1"/>
    <col min="12035" max="12035" width="9.42578125" style="263" bestFit="1" customWidth="1"/>
    <col min="12036" max="12043" width="8.85546875" style="263" customWidth="1"/>
    <col min="12044" max="12044" width="9" style="263" customWidth="1"/>
    <col min="12045" max="12047" width="8.85546875" style="263" customWidth="1"/>
    <col min="12048" max="12288" width="9.140625" style="263"/>
    <col min="12289" max="12289" width="5.5703125" style="263" customWidth="1"/>
    <col min="12290" max="12290" width="23" style="263" customWidth="1"/>
    <col min="12291" max="12291" width="9.42578125" style="263" bestFit="1" customWidth="1"/>
    <col min="12292" max="12299" width="8.85546875" style="263" customWidth="1"/>
    <col min="12300" max="12300" width="9" style="263" customWidth="1"/>
    <col min="12301" max="12303" width="8.85546875" style="263" customWidth="1"/>
    <col min="12304" max="12544" width="9.140625" style="263"/>
    <col min="12545" max="12545" width="5.5703125" style="263" customWidth="1"/>
    <col min="12546" max="12546" width="23" style="263" customWidth="1"/>
    <col min="12547" max="12547" width="9.42578125" style="263" bestFit="1" customWidth="1"/>
    <col min="12548" max="12555" width="8.85546875" style="263" customWidth="1"/>
    <col min="12556" max="12556" width="9" style="263" customWidth="1"/>
    <col min="12557" max="12559" width="8.85546875" style="263" customWidth="1"/>
    <col min="12560" max="12800" width="9.140625" style="263"/>
    <col min="12801" max="12801" width="5.5703125" style="263" customWidth="1"/>
    <col min="12802" max="12802" width="23" style="263" customWidth="1"/>
    <col min="12803" max="12803" width="9.42578125" style="263" bestFit="1" customWidth="1"/>
    <col min="12804" max="12811" width="8.85546875" style="263" customWidth="1"/>
    <col min="12812" max="12812" width="9" style="263" customWidth="1"/>
    <col min="12813" max="12815" width="8.85546875" style="263" customWidth="1"/>
    <col min="12816" max="13056" width="9.140625" style="263"/>
    <col min="13057" max="13057" width="5.5703125" style="263" customWidth="1"/>
    <col min="13058" max="13058" width="23" style="263" customWidth="1"/>
    <col min="13059" max="13059" width="9.42578125" style="263" bestFit="1" customWidth="1"/>
    <col min="13060" max="13067" width="8.85546875" style="263" customWidth="1"/>
    <col min="13068" max="13068" width="9" style="263" customWidth="1"/>
    <col min="13069" max="13071" width="8.85546875" style="263" customWidth="1"/>
    <col min="13072" max="13312" width="9.140625" style="263"/>
    <col min="13313" max="13313" width="5.5703125" style="263" customWidth="1"/>
    <col min="13314" max="13314" width="23" style="263" customWidth="1"/>
    <col min="13315" max="13315" width="9.42578125" style="263" bestFit="1" customWidth="1"/>
    <col min="13316" max="13323" width="8.85546875" style="263" customWidth="1"/>
    <col min="13324" max="13324" width="9" style="263" customWidth="1"/>
    <col min="13325" max="13327" width="8.85546875" style="263" customWidth="1"/>
    <col min="13328" max="13568" width="9.140625" style="263"/>
    <col min="13569" max="13569" width="5.5703125" style="263" customWidth="1"/>
    <col min="13570" max="13570" width="23" style="263" customWidth="1"/>
    <col min="13571" max="13571" width="9.42578125" style="263" bestFit="1" customWidth="1"/>
    <col min="13572" max="13579" width="8.85546875" style="263" customWidth="1"/>
    <col min="13580" max="13580" width="9" style="263" customWidth="1"/>
    <col min="13581" max="13583" width="8.85546875" style="263" customWidth="1"/>
    <col min="13584" max="13824" width="9.140625" style="263"/>
    <col min="13825" max="13825" width="5.5703125" style="263" customWidth="1"/>
    <col min="13826" max="13826" width="23" style="263" customWidth="1"/>
    <col min="13827" max="13827" width="9.42578125" style="263" bestFit="1" customWidth="1"/>
    <col min="13828" max="13835" width="8.85546875" style="263" customWidth="1"/>
    <col min="13836" max="13836" width="9" style="263" customWidth="1"/>
    <col min="13837" max="13839" width="8.85546875" style="263" customWidth="1"/>
    <col min="13840" max="14080" width="9.140625" style="263"/>
    <col min="14081" max="14081" width="5.5703125" style="263" customWidth="1"/>
    <col min="14082" max="14082" width="23" style="263" customWidth="1"/>
    <col min="14083" max="14083" width="9.42578125" style="263" bestFit="1" customWidth="1"/>
    <col min="14084" max="14091" width="8.85546875" style="263" customWidth="1"/>
    <col min="14092" max="14092" width="9" style="263" customWidth="1"/>
    <col min="14093" max="14095" width="8.85546875" style="263" customWidth="1"/>
    <col min="14096" max="14336" width="9.140625" style="263"/>
    <col min="14337" max="14337" width="5.5703125" style="263" customWidth="1"/>
    <col min="14338" max="14338" width="23" style="263" customWidth="1"/>
    <col min="14339" max="14339" width="9.42578125" style="263" bestFit="1" customWidth="1"/>
    <col min="14340" max="14347" width="8.85546875" style="263" customWidth="1"/>
    <col min="14348" max="14348" width="9" style="263" customWidth="1"/>
    <col min="14349" max="14351" width="8.85546875" style="263" customWidth="1"/>
    <col min="14352" max="14592" width="9.140625" style="263"/>
    <col min="14593" max="14593" width="5.5703125" style="263" customWidth="1"/>
    <col min="14594" max="14594" width="23" style="263" customWidth="1"/>
    <col min="14595" max="14595" width="9.42578125" style="263" bestFit="1" customWidth="1"/>
    <col min="14596" max="14603" width="8.85546875" style="263" customWidth="1"/>
    <col min="14604" max="14604" width="9" style="263" customWidth="1"/>
    <col min="14605" max="14607" width="8.85546875" style="263" customWidth="1"/>
    <col min="14608" max="14848" width="9.140625" style="263"/>
    <col min="14849" max="14849" width="5.5703125" style="263" customWidth="1"/>
    <col min="14850" max="14850" width="23" style="263" customWidth="1"/>
    <col min="14851" max="14851" width="9.42578125" style="263" bestFit="1" customWidth="1"/>
    <col min="14852" max="14859" width="8.85546875" style="263" customWidth="1"/>
    <col min="14860" max="14860" width="9" style="263" customWidth="1"/>
    <col min="14861" max="14863" width="8.85546875" style="263" customWidth="1"/>
    <col min="14864" max="15104" width="9.140625" style="263"/>
    <col min="15105" max="15105" width="5.5703125" style="263" customWidth="1"/>
    <col min="15106" max="15106" width="23" style="263" customWidth="1"/>
    <col min="15107" max="15107" width="9.42578125" style="263" bestFit="1" customWidth="1"/>
    <col min="15108" max="15115" width="8.85546875" style="263" customWidth="1"/>
    <col min="15116" max="15116" width="9" style="263" customWidth="1"/>
    <col min="15117" max="15119" width="8.85546875" style="263" customWidth="1"/>
    <col min="15120" max="15360" width="9.140625" style="263"/>
    <col min="15361" max="15361" width="5.5703125" style="263" customWidth="1"/>
    <col min="15362" max="15362" width="23" style="263" customWidth="1"/>
    <col min="15363" max="15363" width="9.42578125" style="263" bestFit="1" customWidth="1"/>
    <col min="15364" max="15371" width="8.85546875" style="263" customWidth="1"/>
    <col min="15372" max="15372" width="9" style="263" customWidth="1"/>
    <col min="15373" max="15375" width="8.85546875" style="263" customWidth="1"/>
    <col min="15376" max="15616" width="9.140625" style="263"/>
    <col min="15617" max="15617" width="5.5703125" style="263" customWidth="1"/>
    <col min="15618" max="15618" width="23" style="263" customWidth="1"/>
    <col min="15619" max="15619" width="9.42578125" style="263" bestFit="1" customWidth="1"/>
    <col min="15620" max="15627" width="8.85546875" style="263" customWidth="1"/>
    <col min="15628" max="15628" width="9" style="263" customWidth="1"/>
    <col min="15629" max="15631" width="8.85546875" style="263" customWidth="1"/>
    <col min="15632" max="15872" width="9.140625" style="263"/>
    <col min="15873" max="15873" width="5.5703125" style="263" customWidth="1"/>
    <col min="15874" max="15874" width="23" style="263" customWidth="1"/>
    <col min="15875" max="15875" width="9.42578125" style="263" bestFit="1" customWidth="1"/>
    <col min="15876" max="15883" width="8.85546875" style="263" customWidth="1"/>
    <col min="15884" max="15884" width="9" style="263" customWidth="1"/>
    <col min="15885" max="15887" width="8.85546875" style="263" customWidth="1"/>
    <col min="15888" max="16128" width="9.140625" style="263"/>
    <col min="16129" max="16129" width="5.5703125" style="263" customWidth="1"/>
    <col min="16130" max="16130" width="23" style="263" customWidth="1"/>
    <col min="16131" max="16131" width="9.42578125" style="263" bestFit="1" customWidth="1"/>
    <col min="16132" max="16139" width="8.85546875" style="263" customWidth="1"/>
    <col min="16140" max="16140" width="9" style="263" customWidth="1"/>
    <col min="16141" max="16143" width="8.85546875" style="263" customWidth="1"/>
    <col min="16144" max="16384" width="9.140625" style="263"/>
  </cols>
  <sheetData>
    <row r="1" spans="1:18" s="260" customFormat="1" ht="12.75">
      <c r="A1" s="257" t="s">
        <v>750</v>
      </c>
      <c r="B1" s="257"/>
      <c r="C1" s="257"/>
      <c r="D1" s="257"/>
      <c r="E1" s="257"/>
      <c r="F1" s="257"/>
      <c r="G1" s="258" t="s">
        <v>751</v>
      </c>
      <c r="H1" s="258"/>
      <c r="I1" s="258"/>
      <c r="J1" s="258"/>
      <c r="K1" s="258"/>
      <c r="L1" s="258"/>
      <c r="M1" s="730" t="s">
        <v>752</v>
      </c>
      <c r="N1" s="730"/>
      <c r="O1" s="730"/>
      <c r="P1" s="259"/>
      <c r="Q1" s="259"/>
      <c r="R1" s="259"/>
    </row>
    <row r="2" spans="1:18" ht="15" thickBot="1">
      <c r="A2" s="261"/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</row>
    <row r="3" spans="1:18" s="270" customFormat="1" ht="13.5" customHeight="1">
      <c r="A3" s="264"/>
      <c r="B3" s="265" t="s">
        <v>753</v>
      </c>
      <c r="C3" s="266" t="s">
        <v>754</v>
      </c>
      <c r="D3" s="267" t="s">
        <v>755</v>
      </c>
      <c r="E3" s="268" t="s">
        <v>756</v>
      </c>
      <c r="F3" s="268" t="s">
        <v>757</v>
      </c>
      <c r="G3" s="268" t="s">
        <v>758</v>
      </c>
      <c r="H3" s="268" t="s">
        <v>759</v>
      </c>
      <c r="I3" s="268" t="s">
        <v>760</v>
      </c>
      <c r="J3" s="268" t="s">
        <v>761</v>
      </c>
      <c r="K3" s="268" t="s">
        <v>762</v>
      </c>
      <c r="L3" s="268" t="s">
        <v>763</v>
      </c>
      <c r="M3" s="268" t="s">
        <v>764</v>
      </c>
      <c r="N3" s="268" t="s">
        <v>765</v>
      </c>
      <c r="O3" s="269" t="s">
        <v>766</v>
      </c>
      <c r="P3" s="262"/>
      <c r="Q3" s="262"/>
      <c r="R3" s="262"/>
    </row>
    <row r="4" spans="1:18" ht="13.5" customHeight="1">
      <c r="A4" s="271" t="s">
        <v>767</v>
      </c>
      <c r="B4" s="272" t="s">
        <v>768</v>
      </c>
      <c r="C4" s="273">
        <f>SUM(D4:O4)</f>
        <v>801731</v>
      </c>
      <c r="D4" s="274">
        <f t="shared" ref="D4:O4" si="0">SUM(D44,D84,D124,D164,D204,D244,D284,D324)</f>
        <v>68820</v>
      </c>
      <c r="E4" s="274">
        <f t="shared" si="0"/>
        <v>68820</v>
      </c>
      <c r="F4" s="274">
        <f t="shared" si="0"/>
        <v>68820</v>
      </c>
      <c r="G4" s="274">
        <f t="shared" si="0"/>
        <v>66174</v>
      </c>
      <c r="H4" s="274">
        <f t="shared" si="0"/>
        <v>66175</v>
      </c>
      <c r="I4" s="274">
        <f t="shared" si="0"/>
        <v>66174</v>
      </c>
      <c r="J4" s="274">
        <f t="shared" si="0"/>
        <v>66175</v>
      </c>
      <c r="K4" s="274">
        <f t="shared" si="0"/>
        <v>66174</v>
      </c>
      <c r="L4" s="274">
        <f t="shared" si="0"/>
        <v>66175</v>
      </c>
      <c r="M4" s="274">
        <f t="shared" si="0"/>
        <v>66075</v>
      </c>
      <c r="N4" s="274">
        <f t="shared" si="0"/>
        <v>66075</v>
      </c>
      <c r="O4" s="275">
        <f t="shared" si="0"/>
        <v>66074</v>
      </c>
    </row>
    <row r="5" spans="1:18" ht="13.5" customHeight="1">
      <c r="A5" s="271" t="s">
        <v>769</v>
      </c>
      <c r="B5" s="272" t="s">
        <v>770</v>
      </c>
      <c r="C5" s="273">
        <f t="shared" ref="C5:C14" si="1">SUM(D5:O5)</f>
        <v>4053500</v>
      </c>
      <c r="D5" s="274">
        <f t="shared" ref="D5:O5" si="2">SUM(D45,D85,D125,D165,D205,D245,D285,D325)</f>
        <v>33701</v>
      </c>
      <c r="E5" s="274">
        <f t="shared" si="2"/>
        <v>33697</v>
      </c>
      <c r="F5" s="274">
        <f t="shared" si="2"/>
        <v>1507008</v>
      </c>
      <c r="G5" s="274">
        <f t="shared" si="2"/>
        <v>393907</v>
      </c>
      <c r="H5" s="274">
        <f t="shared" si="2"/>
        <v>290318</v>
      </c>
      <c r="I5" s="274">
        <f t="shared" si="2"/>
        <v>68479</v>
      </c>
      <c r="J5" s="274">
        <f t="shared" si="2"/>
        <v>6644</v>
      </c>
      <c r="K5" s="274">
        <f t="shared" si="2"/>
        <v>1352</v>
      </c>
      <c r="L5" s="274">
        <f t="shared" si="2"/>
        <v>1382902</v>
      </c>
      <c r="M5" s="274">
        <f t="shared" si="2"/>
        <v>58592</v>
      </c>
      <c r="N5" s="274">
        <f t="shared" si="2"/>
        <v>1677</v>
      </c>
      <c r="O5" s="273">
        <f t="shared" si="2"/>
        <v>275223</v>
      </c>
    </row>
    <row r="6" spans="1:18" s="270" customFormat="1" ht="13.5" customHeight="1">
      <c r="A6" s="271" t="s">
        <v>771</v>
      </c>
      <c r="B6" s="272" t="s">
        <v>772</v>
      </c>
      <c r="C6" s="273">
        <f t="shared" si="1"/>
        <v>1193054</v>
      </c>
      <c r="D6" s="274">
        <f t="shared" ref="D6:O6" si="3">SUM(D46,D86,D126,D166,D206,D246,D286,D326)</f>
        <v>98434</v>
      </c>
      <c r="E6" s="274">
        <f t="shared" si="3"/>
        <v>100407</v>
      </c>
      <c r="F6" s="274">
        <f t="shared" si="3"/>
        <v>100230</v>
      </c>
      <c r="G6" s="274">
        <f t="shared" si="3"/>
        <v>100368</v>
      </c>
      <c r="H6" s="274">
        <f t="shared" si="3"/>
        <v>101297</v>
      </c>
      <c r="I6" s="274">
        <f t="shared" si="3"/>
        <v>89191</v>
      </c>
      <c r="J6" s="274">
        <f t="shared" si="3"/>
        <v>82970</v>
      </c>
      <c r="K6" s="274">
        <f t="shared" si="3"/>
        <v>90810</v>
      </c>
      <c r="L6" s="274">
        <f t="shared" si="3"/>
        <v>101457</v>
      </c>
      <c r="M6" s="274">
        <f t="shared" si="3"/>
        <v>110014</v>
      </c>
      <c r="N6" s="274">
        <f t="shared" si="3"/>
        <v>110313</v>
      </c>
      <c r="O6" s="273">
        <f t="shared" si="3"/>
        <v>107563</v>
      </c>
      <c r="P6" s="262"/>
      <c r="Q6" s="262"/>
      <c r="R6" s="262"/>
    </row>
    <row r="7" spans="1:18" ht="13.5" customHeight="1">
      <c r="A7" s="271" t="s">
        <v>773</v>
      </c>
      <c r="B7" s="272" t="s">
        <v>774</v>
      </c>
      <c r="C7" s="273">
        <f t="shared" si="1"/>
        <v>58063</v>
      </c>
      <c r="D7" s="274">
        <f t="shared" ref="D7:O7" si="4">SUM(D47,D87,D127,D167,D207,D247,D287,D327)</f>
        <v>4838</v>
      </c>
      <c r="E7" s="274">
        <f t="shared" si="4"/>
        <v>4840</v>
      </c>
      <c r="F7" s="274">
        <f t="shared" si="4"/>
        <v>4838</v>
      </c>
      <c r="G7" s="274">
        <f t="shared" si="4"/>
        <v>4839</v>
      </c>
      <c r="H7" s="274">
        <f t="shared" si="4"/>
        <v>4838</v>
      </c>
      <c r="I7" s="274">
        <f t="shared" si="4"/>
        <v>4839</v>
      </c>
      <c r="J7" s="274">
        <f t="shared" si="4"/>
        <v>4838</v>
      </c>
      <c r="K7" s="274">
        <f t="shared" si="4"/>
        <v>4839</v>
      </c>
      <c r="L7" s="274">
        <f t="shared" si="4"/>
        <v>4838</v>
      </c>
      <c r="M7" s="274">
        <f t="shared" si="4"/>
        <v>4839</v>
      </c>
      <c r="N7" s="274">
        <f t="shared" si="4"/>
        <v>4838</v>
      </c>
      <c r="O7" s="273">
        <f t="shared" si="4"/>
        <v>4839</v>
      </c>
    </row>
    <row r="8" spans="1:18" s="282" customFormat="1" ht="13.5" customHeight="1">
      <c r="A8" s="276" t="s">
        <v>775</v>
      </c>
      <c r="B8" s="277" t="s">
        <v>776</v>
      </c>
      <c r="C8" s="278">
        <f t="shared" si="1"/>
        <v>6106348</v>
      </c>
      <c r="D8" s="279">
        <f>SUM(D4:D7)</f>
        <v>205793</v>
      </c>
      <c r="E8" s="279">
        <f t="shared" ref="E8:O8" si="5">SUM(E4:E7)</f>
        <v>207764</v>
      </c>
      <c r="F8" s="279">
        <f t="shared" si="5"/>
        <v>1680896</v>
      </c>
      <c r="G8" s="279">
        <f t="shared" si="5"/>
        <v>565288</v>
      </c>
      <c r="H8" s="279">
        <f t="shared" si="5"/>
        <v>462628</v>
      </c>
      <c r="I8" s="279">
        <f t="shared" si="5"/>
        <v>228683</v>
      </c>
      <c r="J8" s="279">
        <f t="shared" si="5"/>
        <v>160627</v>
      </c>
      <c r="K8" s="279">
        <f t="shared" si="5"/>
        <v>163175</v>
      </c>
      <c r="L8" s="279">
        <f t="shared" si="5"/>
        <v>1555372</v>
      </c>
      <c r="M8" s="279">
        <f t="shared" si="5"/>
        <v>239520</v>
      </c>
      <c r="N8" s="279">
        <f t="shared" si="5"/>
        <v>182903</v>
      </c>
      <c r="O8" s="280">
        <f t="shared" si="5"/>
        <v>453699</v>
      </c>
      <c r="P8" s="281"/>
      <c r="Q8" s="281"/>
      <c r="R8" s="281"/>
    </row>
    <row r="9" spans="1:18" s="282" customFormat="1" ht="13.5" customHeight="1">
      <c r="A9" s="276" t="s">
        <v>777</v>
      </c>
      <c r="B9" s="277" t="s">
        <v>778</v>
      </c>
      <c r="C9" s="278">
        <f t="shared" si="1"/>
        <v>1649275</v>
      </c>
      <c r="D9" s="279">
        <f t="shared" ref="D9:O9" si="6">SUM(D49+D90+D130+D170+D210+D250+D290+D330)</f>
        <v>1144650</v>
      </c>
      <c r="E9" s="279">
        <f t="shared" si="6"/>
        <v>360803</v>
      </c>
      <c r="F9" s="279">
        <f t="shared" si="6"/>
        <v>0</v>
      </c>
      <c r="G9" s="279">
        <f t="shared" si="6"/>
        <v>0</v>
      </c>
      <c r="H9" s="279">
        <f t="shared" si="6"/>
        <v>0</v>
      </c>
      <c r="I9" s="279">
        <f t="shared" si="6"/>
        <v>143822</v>
      </c>
      <c r="J9" s="279">
        <f t="shared" si="6"/>
        <v>0</v>
      </c>
      <c r="K9" s="279">
        <f t="shared" si="6"/>
        <v>0</v>
      </c>
      <c r="L9" s="279">
        <f t="shared" si="6"/>
        <v>0</v>
      </c>
      <c r="M9" s="279">
        <f t="shared" si="6"/>
        <v>0</v>
      </c>
      <c r="N9" s="279">
        <f t="shared" si="6"/>
        <v>0</v>
      </c>
      <c r="O9" s="278">
        <f t="shared" si="6"/>
        <v>0</v>
      </c>
      <c r="P9" s="281"/>
      <c r="Q9" s="281"/>
      <c r="R9" s="281"/>
    </row>
    <row r="10" spans="1:18" s="286" customFormat="1" ht="13.5" customHeight="1">
      <c r="A10" s="283" t="s">
        <v>779</v>
      </c>
      <c r="B10" s="284" t="s">
        <v>780</v>
      </c>
      <c r="C10" s="273">
        <f t="shared" si="1"/>
        <v>49275</v>
      </c>
      <c r="D10" s="274">
        <f t="shared" ref="D10:O10" si="7">SUM(D50,D90,D130,D170,D210,D250,D290,D330)</f>
        <v>49275</v>
      </c>
      <c r="E10" s="274">
        <f t="shared" si="7"/>
        <v>0</v>
      </c>
      <c r="F10" s="274">
        <f t="shared" si="7"/>
        <v>0</v>
      </c>
      <c r="G10" s="274">
        <f t="shared" si="7"/>
        <v>0</v>
      </c>
      <c r="H10" s="274">
        <f t="shared" si="7"/>
        <v>0</v>
      </c>
      <c r="I10" s="274">
        <f t="shared" si="7"/>
        <v>0</v>
      </c>
      <c r="J10" s="274">
        <f t="shared" si="7"/>
        <v>0</v>
      </c>
      <c r="K10" s="274">
        <f t="shared" si="7"/>
        <v>0</v>
      </c>
      <c r="L10" s="274">
        <f t="shared" si="7"/>
        <v>0</v>
      </c>
      <c r="M10" s="274">
        <f t="shared" si="7"/>
        <v>0</v>
      </c>
      <c r="N10" s="274">
        <f t="shared" si="7"/>
        <v>0</v>
      </c>
      <c r="O10" s="273">
        <f t="shared" si="7"/>
        <v>0</v>
      </c>
      <c r="P10" s="285"/>
      <c r="Q10" s="285"/>
      <c r="R10" s="285"/>
    </row>
    <row r="11" spans="1:18" s="282" customFormat="1" ht="13.5" customHeight="1">
      <c r="A11" s="276" t="s">
        <v>781</v>
      </c>
      <c r="B11" s="277" t="s">
        <v>782</v>
      </c>
      <c r="C11" s="278">
        <f t="shared" si="1"/>
        <v>7755623</v>
      </c>
      <c r="D11" s="279">
        <f>SUM(+D8,D9)</f>
        <v>1350443</v>
      </c>
      <c r="E11" s="279">
        <f>SUM(E8,E9)</f>
        <v>568567</v>
      </c>
      <c r="F11" s="279">
        <f t="shared" ref="F11:O11" si="8">SUM(F8,F9)</f>
        <v>1680896</v>
      </c>
      <c r="G11" s="279">
        <f t="shared" si="8"/>
        <v>565288</v>
      </c>
      <c r="H11" s="279">
        <f t="shared" si="8"/>
        <v>462628</v>
      </c>
      <c r="I11" s="279">
        <f t="shared" si="8"/>
        <v>372505</v>
      </c>
      <c r="J11" s="279">
        <f t="shared" si="8"/>
        <v>160627</v>
      </c>
      <c r="K11" s="279">
        <f t="shared" si="8"/>
        <v>163175</v>
      </c>
      <c r="L11" s="279">
        <f t="shared" si="8"/>
        <v>1555372</v>
      </c>
      <c r="M11" s="279">
        <f t="shared" si="8"/>
        <v>239520</v>
      </c>
      <c r="N11" s="279">
        <f t="shared" si="8"/>
        <v>182903</v>
      </c>
      <c r="O11" s="280">
        <f t="shared" si="8"/>
        <v>453699</v>
      </c>
      <c r="P11" s="281"/>
      <c r="Q11" s="281"/>
      <c r="R11" s="281"/>
    </row>
    <row r="12" spans="1:18" ht="13.5" customHeight="1">
      <c r="A12" s="271" t="s">
        <v>769</v>
      </c>
      <c r="B12" s="272" t="s">
        <v>783</v>
      </c>
      <c r="C12" s="273">
        <f t="shared" si="1"/>
        <v>111425</v>
      </c>
      <c r="D12" s="274">
        <f t="shared" ref="D12:O12" si="9">SUM(D52,D92,D132,D172,D212,D252,D292,D332)</f>
        <v>9285</v>
      </c>
      <c r="E12" s="274">
        <f t="shared" si="9"/>
        <v>9285</v>
      </c>
      <c r="F12" s="274">
        <f t="shared" si="9"/>
        <v>9286</v>
      </c>
      <c r="G12" s="274">
        <f t="shared" si="9"/>
        <v>9285</v>
      </c>
      <c r="H12" s="274">
        <f t="shared" si="9"/>
        <v>9285</v>
      </c>
      <c r="I12" s="274">
        <f t="shared" si="9"/>
        <v>9286</v>
      </c>
      <c r="J12" s="274">
        <f t="shared" si="9"/>
        <v>9285</v>
      </c>
      <c r="K12" s="274">
        <f t="shared" si="9"/>
        <v>9286</v>
      </c>
      <c r="L12" s="274">
        <f t="shared" si="9"/>
        <v>9286</v>
      </c>
      <c r="M12" s="274">
        <f t="shared" si="9"/>
        <v>9285</v>
      </c>
      <c r="N12" s="274">
        <f t="shared" si="9"/>
        <v>9285</v>
      </c>
      <c r="O12" s="273">
        <f t="shared" si="9"/>
        <v>9286</v>
      </c>
    </row>
    <row r="13" spans="1:18" ht="13.5" customHeight="1">
      <c r="A13" s="287" t="s">
        <v>784</v>
      </c>
      <c r="B13" s="288" t="s">
        <v>785</v>
      </c>
      <c r="C13" s="273">
        <f t="shared" si="1"/>
        <v>402001</v>
      </c>
      <c r="D13" s="274">
        <f t="shared" ref="D13:O13" si="10">SUM(D53,D93,D133,D173,D213,D253,D293,D333)</f>
        <v>33500</v>
      </c>
      <c r="E13" s="274">
        <f t="shared" si="10"/>
        <v>33500</v>
      </c>
      <c r="F13" s="274">
        <f t="shared" si="10"/>
        <v>33501</v>
      </c>
      <c r="G13" s="274">
        <f t="shared" si="10"/>
        <v>33500</v>
      </c>
      <c r="H13" s="274">
        <f t="shared" si="10"/>
        <v>33500</v>
      </c>
      <c r="I13" s="274">
        <f t="shared" si="10"/>
        <v>33500</v>
      </c>
      <c r="J13" s="274">
        <f t="shared" si="10"/>
        <v>33500</v>
      </c>
      <c r="K13" s="274">
        <f t="shared" si="10"/>
        <v>33500</v>
      </c>
      <c r="L13" s="274">
        <f t="shared" si="10"/>
        <v>33500</v>
      </c>
      <c r="M13" s="274">
        <f t="shared" si="10"/>
        <v>33500</v>
      </c>
      <c r="N13" s="274">
        <f t="shared" si="10"/>
        <v>33500</v>
      </c>
      <c r="O13" s="273">
        <f t="shared" si="10"/>
        <v>33500</v>
      </c>
    </row>
    <row r="14" spans="1:18" ht="13.5" customHeight="1">
      <c r="A14" s="287" t="s">
        <v>786</v>
      </c>
      <c r="B14" s="288" t="s">
        <v>787</v>
      </c>
      <c r="C14" s="289">
        <f t="shared" si="1"/>
        <v>39624</v>
      </c>
      <c r="D14" s="274">
        <f t="shared" ref="D14:O14" si="11">SUM(D54,D94,D134,D174,D214,D254,D294,D334)</f>
        <v>3302</v>
      </c>
      <c r="E14" s="274">
        <f t="shared" si="11"/>
        <v>3302</v>
      </c>
      <c r="F14" s="274">
        <f t="shared" si="11"/>
        <v>3302</v>
      </c>
      <c r="G14" s="274">
        <f t="shared" si="11"/>
        <v>3302</v>
      </c>
      <c r="H14" s="274">
        <f t="shared" si="11"/>
        <v>3302</v>
      </c>
      <c r="I14" s="274">
        <f t="shared" si="11"/>
        <v>3302</v>
      </c>
      <c r="J14" s="274">
        <f t="shared" si="11"/>
        <v>3302</v>
      </c>
      <c r="K14" s="274">
        <f t="shared" si="11"/>
        <v>3302</v>
      </c>
      <c r="L14" s="274">
        <f t="shared" si="11"/>
        <v>3302</v>
      </c>
      <c r="M14" s="274">
        <f t="shared" si="11"/>
        <v>3302</v>
      </c>
      <c r="N14" s="274">
        <f t="shared" si="11"/>
        <v>3302</v>
      </c>
      <c r="O14" s="273">
        <f t="shared" si="11"/>
        <v>3302</v>
      </c>
    </row>
    <row r="15" spans="1:18" s="282" customFormat="1" ht="13.5" customHeight="1">
      <c r="A15" s="276" t="s">
        <v>788</v>
      </c>
      <c r="B15" s="277" t="s">
        <v>789</v>
      </c>
      <c r="C15" s="278">
        <f>SUM(D15:O15)</f>
        <v>553050</v>
      </c>
      <c r="D15" s="290">
        <f>SUM(D12:D14)</f>
        <v>46087</v>
      </c>
      <c r="E15" s="291">
        <f t="shared" ref="E15:O15" si="12">SUM(E12:E14)</f>
        <v>46087</v>
      </c>
      <c r="F15" s="291">
        <f t="shared" si="12"/>
        <v>46089</v>
      </c>
      <c r="G15" s="291">
        <f t="shared" si="12"/>
        <v>46087</v>
      </c>
      <c r="H15" s="291">
        <f t="shared" si="12"/>
        <v>46087</v>
      </c>
      <c r="I15" s="291">
        <f t="shared" si="12"/>
        <v>46088</v>
      </c>
      <c r="J15" s="291">
        <f t="shared" si="12"/>
        <v>46087</v>
      </c>
      <c r="K15" s="291">
        <f t="shared" si="12"/>
        <v>46088</v>
      </c>
      <c r="L15" s="291">
        <f t="shared" si="12"/>
        <v>46088</v>
      </c>
      <c r="M15" s="291">
        <f t="shared" si="12"/>
        <v>46087</v>
      </c>
      <c r="N15" s="291">
        <f t="shared" si="12"/>
        <v>46087</v>
      </c>
      <c r="O15" s="280">
        <f t="shared" si="12"/>
        <v>46088</v>
      </c>
      <c r="P15" s="281"/>
      <c r="Q15" s="281"/>
      <c r="R15" s="281"/>
    </row>
    <row r="16" spans="1:18" s="282" customFormat="1" ht="13.5" customHeight="1">
      <c r="A16" s="292" t="s">
        <v>790</v>
      </c>
      <c r="B16" s="293" t="s">
        <v>778</v>
      </c>
      <c r="C16" s="294">
        <f>SUM(D16:O16)</f>
        <v>2508774</v>
      </c>
      <c r="D16" s="290">
        <f t="shared" ref="D16:O16" si="13">SUM(D56+D57+D97+D137+D177+D217+D257+D297+D337)</f>
        <v>8774</v>
      </c>
      <c r="E16" s="291">
        <f t="shared" si="13"/>
        <v>0</v>
      </c>
      <c r="F16" s="291">
        <f t="shared" si="13"/>
        <v>0</v>
      </c>
      <c r="G16" s="291">
        <f t="shared" si="13"/>
        <v>0</v>
      </c>
      <c r="H16" s="291">
        <f t="shared" si="13"/>
        <v>100000</v>
      </c>
      <c r="I16" s="291">
        <f t="shared" si="13"/>
        <v>200000</v>
      </c>
      <c r="J16" s="291">
        <f t="shared" si="13"/>
        <v>400000</v>
      </c>
      <c r="K16" s="291">
        <f t="shared" si="13"/>
        <v>400000</v>
      </c>
      <c r="L16" s="291">
        <f t="shared" si="13"/>
        <v>600000</v>
      </c>
      <c r="M16" s="291">
        <f t="shared" si="13"/>
        <v>320000</v>
      </c>
      <c r="N16" s="291">
        <f t="shared" si="13"/>
        <v>370000</v>
      </c>
      <c r="O16" s="280">
        <f t="shared" si="13"/>
        <v>110000</v>
      </c>
      <c r="P16" s="281"/>
      <c r="Q16" s="281"/>
      <c r="R16" s="281"/>
    </row>
    <row r="17" spans="1:18" ht="13.5" customHeight="1">
      <c r="A17" s="283" t="s">
        <v>779</v>
      </c>
      <c r="B17" s="284" t="s">
        <v>780</v>
      </c>
      <c r="C17" s="295">
        <f>SUM(D17:O17)</f>
        <v>8774</v>
      </c>
      <c r="D17" s="274">
        <f t="shared" ref="D17:O17" si="14">SUM(D57,D97,D137,D177,D217,D257,D297,D337)</f>
        <v>8774</v>
      </c>
      <c r="E17" s="274">
        <f t="shared" si="14"/>
        <v>0</v>
      </c>
      <c r="F17" s="274">
        <f t="shared" si="14"/>
        <v>0</v>
      </c>
      <c r="G17" s="274">
        <f t="shared" si="14"/>
        <v>0</v>
      </c>
      <c r="H17" s="274">
        <f t="shared" si="14"/>
        <v>0</v>
      </c>
      <c r="I17" s="274">
        <f t="shared" si="14"/>
        <v>0</v>
      </c>
      <c r="J17" s="274">
        <f t="shared" si="14"/>
        <v>0</v>
      </c>
      <c r="K17" s="274">
        <f t="shared" si="14"/>
        <v>0</v>
      </c>
      <c r="L17" s="274">
        <f t="shared" si="14"/>
        <v>0</v>
      </c>
      <c r="M17" s="274">
        <f t="shared" si="14"/>
        <v>0</v>
      </c>
      <c r="N17" s="274">
        <f t="shared" si="14"/>
        <v>0</v>
      </c>
      <c r="O17" s="273">
        <f t="shared" si="14"/>
        <v>0</v>
      </c>
    </row>
    <row r="18" spans="1:18" s="282" customFormat="1" ht="13.5" customHeight="1" thickBot="1">
      <c r="A18" s="296" t="s">
        <v>791</v>
      </c>
      <c r="B18" s="297" t="s">
        <v>792</v>
      </c>
      <c r="C18" s="326">
        <f>SUM(D18:O18)</f>
        <v>3061824</v>
      </c>
      <c r="D18" s="369">
        <f>SUM(D15,D16)</f>
        <v>54861</v>
      </c>
      <c r="E18" s="330">
        <f>SUM(E15,E16)</f>
        <v>46087</v>
      </c>
      <c r="F18" s="330">
        <f t="shared" ref="F18:O18" si="15">SUM(F15,F16)</f>
        <v>46089</v>
      </c>
      <c r="G18" s="330">
        <f t="shared" si="15"/>
        <v>46087</v>
      </c>
      <c r="H18" s="330">
        <f t="shared" si="15"/>
        <v>146087</v>
      </c>
      <c r="I18" s="330">
        <f t="shared" si="15"/>
        <v>246088</v>
      </c>
      <c r="J18" s="330">
        <f t="shared" si="15"/>
        <v>446087</v>
      </c>
      <c r="K18" s="330">
        <f t="shared" si="15"/>
        <v>446088</v>
      </c>
      <c r="L18" s="330">
        <f t="shared" si="15"/>
        <v>646088</v>
      </c>
      <c r="M18" s="330">
        <f t="shared" si="15"/>
        <v>366087</v>
      </c>
      <c r="N18" s="330">
        <f t="shared" si="15"/>
        <v>416087</v>
      </c>
      <c r="O18" s="331">
        <f t="shared" si="15"/>
        <v>156088</v>
      </c>
      <c r="P18" s="281"/>
      <c r="Q18" s="281"/>
      <c r="R18" s="281"/>
    </row>
    <row r="19" spans="1:18" s="305" customFormat="1" ht="13.5" customHeight="1" thickBot="1">
      <c r="A19" s="299" t="s">
        <v>793</v>
      </c>
      <c r="B19" s="300" t="s">
        <v>794</v>
      </c>
      <c r="C19" s="301">
        <f>SUM(D19:O19)</f>
        <v>10817447</v>
      </c>
      <c r="D19" s="302">
        <f>SUM(D18,D11)</f>
        <v>1405304</v>
      </c>
      <c r="E19" s="303">
        <f t="shared" ref="E19:O19" si="16">SUM(E11,E18)</f>
        <v>614654</v>
      </c>
      <c r="F19" s="303">
        <f t="shared" si="16"/>
        <v>1726985</v>
      </c>
      <c r="G19" s="303">
        <f t="shared" si="16"/>
        <v>611375</v>
      </c>
      <c r="H19" s="303">
        <f t="shared" si="16"/>
        <v>608715</v>
      </c>
      <c r="I19" s="303">
        <f t="shared" si="16"/>
        <v>618593</v>
      </c>
      <c r="J19" s="303">
        <f t="shared" si="16"/>
        <v>606714</v>
      </c>
      <c r="K19" s="303">
        <f t="shared" si="16"/>
        <v>609263</v>
      </c>
      <c r="L19" s="303">
        <f t="shared" si="16"/>
        <v>2201460</v>
      </c>
      <c r="M19" s="303">
        <f t="shared" si="16"/>
        <v>605607</v>
      </c>
      <c r="N19" s="303">
        <f t="shared" si="16"/>
        <v>598990</v>
      </c>
      <c r="O19" s="304">
        <f t="shared" si="16"/>
        <v>609787</v>
      </c>
      <c r="P19" s="281"/>
      <c r="Q19" s="281"/>
      <c r="R19" s="281"/>
    </row>
    <row r="20" spans="1:18" s="270" customFormat="1" ht="13.5" customHeight="1">
      <c r="A20" s="306"/>
      <c r="B20" s="307" t="s">
        <v>795</v>
      </c>
      <c r="C20" s="308" t="s">
        <v>754</v>
      </c>
      <c r="D20" s="309"/>
      <c r="E20" s="310"/>
      <c r="F20" s="310"/>
      <c r="G20" s="310"/>
      <c r="H20" s="310"/>
      <c r="I20" s="310"/>
      <c r="J20" s="310"/>
      <c r="K20" s="310"/>
      <c r="L20" s="310"/>
      <c r="M20" s="310"/>
      <c r="N20" s="310"/>
      <c r="O20" s="311"/>
      <c r="P20" s="262"/>
      <c r="Q20" s="262"/>
      <c r="R20" s="262"/>
    </row>
    <row r="21" spans="1:18" ht="13.5" customHeight="1">
      <c r="A21" s="312" t="s">
        <v>796</v>
      </c>
      <c r="B21" s="313" t="s">
        <v>797</v>
      </c>
      <c r="C21" s="273">
        <f t="shared" ref="C21:C38" si="17">SUM(D21:O21)</f>
        <v>1327207</v>
      </c>
      <c r="D21" s="274">
        <f t="shared" ref="D21:O21" si="18">SUM(D61,D101,D141,D181,D221,D261,D301,D341)</f>
        <v>112018</v>
      </c>
      <c r="E21" s="274">
        <f t="shared" si="18"/>
        <v>111585</v>
      </c>
      <c r="F21" s="274">
        <f t="shared" si="18"/>
        <v>111039</v>
      </c>
      <c r="G21" s="274">
        <f t="shared" si="18"/>
        <v>110831</v>
      </c>
      <c r="H21" s="274">
        <f t="shared" si="18"/>
        <v>110780</v>
      </c>
      <c r="I21" s="274">
        <f t="shared" si="18"/>
        <v>110499</v>
      </c>
      <c r="J21" s="274">
        <f t="shared" si="18"/>
        <v>111055</v>
      </c>
      <c r="K21" s="274">
        <f t="shared" si="18"/>
        <v>111827</v>
      </c>
      <c r="L21" s="274">
        <f t="shared" si="18"/>
        <v>109733</v>
      </c>
      <c r="M21" s="274">
        <f t="shared" si="18"/>
        <v>109593</v>
      </c>
      <c r="N21" s="274">
        <f t="shared" si="18"/>
        <v>109551</v>
      </c>
      <c r="O21" s="273">
        <f t="shared" si="18"/>
        <v>108696</v>
      </c>
    </row>
    <row r="22" spans="1:18" ht="13.5" customHeight="1">
      <c r="A22" s="271" t="s">
        <v>798</v>
      </c>
      <c r="B22" s="272" t="s">
        <v>799</v>
      </c>
      <c r="C22" s="273">
        <f t="shared" si="17"/>
        <v>372297.58</v>
      </c>
      <c r="D22" s="274">
        <f t="shared" ref="D22:O22" si="19">SUM(D62,D102,D142,D182,D222,D262,D302,D342)</f>
        <v>31272</v>
      </c>
      <c r="E22" s="274">
        <f t="shared" si="19"/>
        <v>30904</v>
      </c>
      <c r="F22" s="274">
        <f t="shared" si="19"/>
        <v>32265</v>
      </c>
      <c r="G22" s="274">
        <f t="shared" si="19"/>
        <v>30209</v>
      </c>
      <c r="H22" s="274">
        <f t="shared" si="19"/>
        <v>30642.94</v>
      </c>
      <c r="I22" s="274">
        <f t="shared" si="19"/>
        <v>32083.01</v>
      </c>
      <c r="J22" s="274">
        <f t="shared" si="19"/>
        <v>30727.81</v>
      </c>
      <c r="K22" s="274">
        <f t="shared" si="19"/>
        <v>31237.81</v>
      </c>
      <c r="L22" s="274">
        <f t="shared" si="19"/>
        <v>30400.01</v>
      </c>
      <c r="M22" s="274">
        <f t="shared" si="19"/>
        <v>31839</v>
      </c>
      <c r="N22" s="274">
        <f t="shared" si="19"/>
        <v>30624</v>
      </c>
      <c r="O22" s="273">
        <f t="shared" si="19"/>
        <v>30093</v>
      </c>
    </row>
    <row r="23" spans="1:18" ht="13.5" customHeight="1">
      <c r="A23" s="271" t="s">
        <v>800</v>
      </c>
      <c r="B23" s="272" t="s">
        <v>801</v>
      </c>
      <c r="C23" s="273">
        <f t="shared" si="17"/>
        <v>1993148</v>
      </c>
      <c r="D23" s="274">
        <f t="shared" ref="D23:O23" si="20">SUM(D63,D103,D143,D183,D223,D263,D303,D343)</f>
        <v>162969</v>
      </c>
      <c r="E23" s="274">
        <f t="shared" si="20"/>
        <v>167429</v>
      </c>
      <c r="F23" s="274">
        <f t="shared" si="20"/>
        <v>165959</v>
      </c>
      <c r="G23" s="274">
        <f t="shared" si="20"/>
        <v>169930</v>
      </c>
      <c r="H23" s="274">
        <f t="shared" si="20"/>
        <v>170316</v>
      </c>
      <c r="I23" s="274">
        <f t="shared" si="20"/>
        <v>164945</v>
      </c>
      <c r="J23" s="274">
        <f t="shared" si="20"/>
        <v>162027</v>
      </c>
      <c r="K23" s="274">
        <f t="shared" si="20"/>
        <v>162272</v>
      </c>
      <c r="L23" s="274">
        <f t="shared" si="20"/>
        <v>166331</v>
      </c>
      <c r="M23" s="274">
        <f t="shared" si="20"/>
        <v>170466</v>
      </c>
      <c r="N23" s="274">
        <f t="shared" si="20"/>
        <v>165662</v>
      </c>
      <c r="O23" s="273">
        <f t="shared" si="20"/>
        <v>164842</v>
      </c>
    </row>
    <row r="24" spans="1:18" ht="13.5" customHeight="1">
      <c r="A24" s="271" t="s">
        <v>802</v>
      </c>
      <c r="B24" s="272" t="s">
        <v>803</v>
      </c>
      <c r="C24" s="273">
        <f t="shared" si="17"/>
        <v>106900</v>
      </c>
      <c r="D24" s="274">
        <f t="shared" ref="D24:O24" si="21">SUM(D64,D104,D144,D184,D224,D264,D304,D344)</f>
        <v>15200</v>
      </c>
      <c r="E24" s="274">
        <f t="shared" si="21"/>
        <v>15200</v>
      </c>
      <c r="F24" s="274">
        <f t="shared" si="21"/>
        <v>15200</v>
      </c>
      <c r="G24" s="274">
        <f t="shared" si="21"/>
        <v>6812</v>
      </c>
      <c r="H24" s="274">
        <f t="shared" si="21"/>
        <v>6811</v>
      </c>
      <c r="I24" s="274">
        <f t="shared" si="21"/>
        <v>6811</v>
      </c>
      <c r="J24" s="274">
        <f t="shared" si="21"/>
        <v>6811</v>
      </c>
      <c r="K24" s="274">
        <f t="shared" si="21"/>
        <v>6811</v>
      </c>
      <c r="L24" s="274">
        <f t="shared" si="21"/>
        <v>6811</v>
      </c>
      <c r="M24" s="274">
        <f t="shared" si="21"/>
        <v>6811</v>
      </c>
      <c r="N24" s="274">
        <f t="shared" si="21"/>
        <v>6811</v>
      </c>
      <c r="O24" s="273">
        <f t="shared" si="21"/>
        <v>6811</v>
      </c>
    </row>
    <row r="25" spans="1:18" ht="13.5" customHeight="1">
      <c r="A25" s="271" t="s">
        <v>804</v>
      </c>
      <c r="B25" s="272" t="s">
        <v>805</v>
      </c>
      <c r="C25" s="314">
        <f t="shared" si="17"/>
        <v>464612</v>
      </c>
      <c r="D25" s="274">
        <f t="shared" ref="D25:O25" si="22">SUM(D65,D105,D145,D185,D225,D265,D305,D345)</f>
        <v>36461</v>
      </c>
      <c r="E25" s="274">
        <f t="shared" si="22"/>
        <v>36461</v>
      </c>
      <c r="F25" s="274">
        <f t="shared" si="22"/>
        <v>36462</v>
      </c>
      <c r="G25" s="274">
        <f t="shared" si="22"/>
        <v>36461</v>
      </c>
      <c r="H25" s="274">
        <f t="shared" si="22"/>
        <v>36461</v>
      </c>
      <c r="I25" s="274">
        <f t="shared" si="22"/>
        <v>50000</v>
      </c>
      <c r="J25" s="274">
        <f t="shared" si="22"/>
        <v>36461</v>
      </c>
      <c r="K25" s="274">
        <f t="shared" si="22"/>
        <v>36461</v>
      </c>
      <c r="L25" s="274">
        <f t="shared" si="22"/>
        <v>36462</v>
      </c>
      <c r="M25" s="274">
        <f t="shared" si="22"/>
        <v>36461</v>
      </c>
      <c r="N25" s="274">
        <f t="shared" si="22"/>
        <v>36461</v>
      </c>
      <c r="O25" s="273">
        <f t="shared" si="22"/>
        <v>50000</v>
      </c>
    </row>
    <row r="26" spans="1:18" s="286" customFormat="1" ht="13.5" customHeight="1">
      <c r="A26" s="283"/>
      <c r="B26" s="284" t="s">
        <v>806</v>
      </c>
      <c r="C26" s="315">
        <f t="shared" si="17"/>
        <v>86589</v>
      </c>
      <c r="D26" s="274">
        <f t="shared" ref="D26:O26" si="23">SUM(D66,D106,D146,D186,D226,D266,D306,D346)</f>
        <v>8659</v>
      </c>
      <c r="E26" s="274">
        <f t="shared" si="23"/>
        <v>8659</v>
      </c>
      <c r="F26" s="274">
        <f t="shared" si="23"/>
        <v>8659</v>
      </c>
      <c r="G26" s="274">
        <f t="shared" si="23"/>
        <v>8659</v>
      </c>
      <c r="H26" s="274">
        <f t="shared" si="23"/>
        <v>8659</v>
      </c>
      <c r="I26" s="274">
        <f t="shared" si="23"/>
        <v>0</v>
      </c>
      <c r="J26" s="274">
        <f t="shared" si="23"/>
        <v>8659</v>
      </c>
      <c r="K26" s="274">
        <f t="shared" si="23"/>
        <v>8659</v>
      </c>
      <c r="L26" s="274">
        <f t="shared" si="23"/>
        <v>8659</v>
      </c>
      <c r="M26" s="274">
        <f t="shared" si="23"/>
        <v>8659</v>
      </c>
      <c r="N26" s="274">
        <f t="shared" si="23"/>
        <v>8658</v>
      </c>
      <c r="O26" s="273">
        <f t="shared" si="23"/>
        <v>0</v>
      </c>
      <c r="P26" s="285"/>
      <c r="Q26" s="285"/>
      <c r="R26" s="285"/>
    </row>
    <row r="27" spans="1:18" s="286" customFormat="1" ht="13.5" customHeight="1">
      <c r="A27" s="316"/>
      <c r="B27" s="317" t="s">
        <v>807</v>
      </c>
      <c r="C27" s="318">
        <f t="shared" si="17"/>
        <v>100000</v>
      </c>
      <c r="D27" s="274">
        <f t="shared" ref="D27:O27" si="24">SUM(D67,D107,D147,D187,D227,D267,D307,D347)</f>
        <v>0</v>
      </c>
      <c r="E27" s="274">
        <f t="shared" si="24"/>
        <v>0</v>
      </c>
      <c r="F27" s="274">
        <f t="shared" si="24"/>
        <v>0</v>
      </c>
      <c r="G27" s="274">
        <f t="shared" si="24"/>
        <v>0</v>
      </c>
      <c r="H27" s="274">
        <f t="shared" si="24"/>
        <v>0</v>
      </c>
      <c r="I27" s="274">
        <f t="shared" si="24"/>
        <v>50000</v>
      </c>
      <c r="J27" s="274">
        <f t="shared" si="24"/>
        <v>0</v>
      </c>
      <c r="K27" s="274">
        <f t="shared" si="24"/>
        <v>0</v>
      </c>
      <c r="L27" s="274">
        <f t="shared" si="24"/>
        <v>0</v>
      </c>
      <c r="M27" s="274">
        <f t="shared" si="24"/>
        <v>0</v>
      </c>
      <c r="N27" s="274">
        <f t="shared" si="24"/>
        <v>0</v>
      </c>
      <c r="O27" s="273">
        <f t="shared" si="24"/>
        <v>50000</v>
      </c>
      <c r="P27" s="285"/>
      <c r="Q27" s="285"/>
      <c r="R27" s="285"/>
    </row>
    <row r="28" spans="1:18" s="282" customFormat="1" ht="13.5" customHeight="1">
      <c r="A28" s="276" t="s">
        <v>775</v>
      </c>
      <c r="B28" s="277" t="s">
        <v>808</v>
      </c>
      <c r="C28" s="319">
        <f t="shared" si="17"/>
        <v>4264164.58</v>
      </c>
      <c r="D28" s="320">
        <f>SUM(D21:D25)</f>
        <v>357920</v>
      </c>
      <c r="E28" s="320">
        <f t="shared" ref="E28:O28" si="25">SUM(E21:E25)</f>
        <v>361579</v>
      </c>
      <c r="F28" s="320">
        <f t="shared" si="25"/>
        <v>360925</v>
      </c>
      <c r="G28" s="320">
        <f t="shared" si="25"/>
        <v>354243</v>
      </c>
      <c r="H28" s="320">
        <f t="shared" si="25"/>
        <v>355010.94</v>
      </c>
      <c r="I28" s="320">
        <f t="shared" si="25"/>
        <v>364338.01</v>
      </c>
      <c r="J28" s="320">
        <f t="shared" si="25"/>
        <v>347081.81</v>
      </c>
      <c r="K28" s="320">
        <f t="shared" si="25"/>
        <v>348608.81</v>
      </c>
      <c r="L28" s="320">
        <f t="shared" si="25"/>
        <v>349737.01</v>
      </c>
      <c r="M28" s="320">
        <f t="shared" si="25"/>
        <v>355170</v>
      </c>
      <c r="N28" s="320">
        <f t="shared" si="25"/>
        <v>349109</v>
      </c>
      <c r="O28" s="278">
        <f t="shared" si="25"/>
        <v>360442</v>
      </c>
      <c r="P28" s="281"/>
      <c r="Q28" s="281"/>
      <c r="R28" s="281"/>
    </row>
    <row r="29" spans="1:18" s="282" customFormat="1" ht="13.5" customHeight="1">
      <c r="A29" s="276" t="s">
        <v>809</v>
      </c>
      <c r="B29" s="277" t="s">
        <v>810</v>
      </c>
      <c r="C29" s="278">
        <f t="shared" si="17"/>
        <v>3491458</v>
      </c>
      <c r="D29" s="274">
        <f t="shared" ref="D29:O29" si="26">SUM(D69,D109,D149,D189,D229,D269,D309,D349,-D89,D90,-D129,D130,-D169,D170,-D209,D210,-D249,D250,-D289,D290,-D329,D330)</f>
        <v>781458</v>
      </c>
      <c r="E29" s="274">
        <f t="shared" si="26"/>
        <v>0</v>
      </c>
      <c r="F29" s="274">
        <f t="shared" si="26"/>
        <v>1110000</v>
      </c>
      <c r="G29" s="274">
        <f t="shared" si="26"/>
        <v>0</v>
      </c>
      <c r="H29" s="274">
        <f t="shared" si="26"/>
        <v>0</v>
      </c>
      <c r="I29" s="274">
        <f t="shared" si="26"/>
        <v>0</v>
      </c>
      <c r="J29" s="274">
        <f t="shared" si="26"/>
        <v>0</v>
      </c>
      <c r="K29" s="274">
        <f t="shared" si="26"/>
        <v>0</v>
      </c>
      <c r="L29" s="274">
        <f t="shared" si="26"/>
        <v>1600000</v>
      </c>
      <c r="M29" s="274">
        <f t="shared" si="26"/>
        <v>0</v>
      </c>
      <c r="N29" s="274">
        <f t="shared" si="26"/>
        <v>0</v>
      </c>
      <c r="O29" s="273">
        <f t="shared" si="26"/>
        <v>0</v>
      </c>
      <c r="P29" s="281"/>
      <c r="Q29" s="281"/>
      <c r="R29" s="281"/>
    </row>
    <row r="30" spans="1:18" s="282" customFormat="1" ht="13.5" customHeight="1">
      <c r="A30" s="292" t="s">
        <v>781</v>
      </c>
      <c r="B30" s="293" t="s">
        <v>811</v>
      </c>
      <c r="C30" s="294">
        <f t="shared" si="17"/>
        <v>7755622.5799999991</v>
      </c>
      <c r="D30" s="321">
        <f>SUM(D28,D29)</f>
        <v>1139378</v>
      </c>
      <c r="E30" s="321">
        <f t="shared" ref="E30:O30" si="27">SUM(E28,E29)</f>
        <v>361579</v>
      </c>
      <c r="F30" s="321">
        <f t="shared" si="27"/>
        <v>1470925</v>
      </c>
      <c r="G30" s="321">
        <f t="shared" si="27"/>
        <v>354243</v>
      </c>
      <c r="H30" s="321">
        <f t="shared" si="27"/>
        <v>355010.94</v>
      </c>
      <c r="I30" s="321">
        <f t="shared" si="27"/>
        <v>364338.01</v>
      </c>
      <c r="J30" s="321">
        <f t="shared" si="27"/>
        <v>347081.81</v>
      </c>
      <c r="K30" s="321">
        <f t="shared" si="27"/>
        <v>348608.81</v>
      </c>
      <c r="L30" s="321">
        <f t="shared" si="27"/>
        <v>1949737.01</v>
      </c>
      <c r="M30" s="321">
        <f t="shared" si="27"/>
        <v>355170</v>
      </c>
      <c r="N30" s="321">
        <f t="shared" si="27"/>
        <v>349109</v>
      </c>
      <c r="O30" s="322">
        <f t="shared" si="27"/>
        <v>360442</v>
      </c>
      <c r="P30" s="281"/>
      <c r="Q30" s="281"/>
      <c r="R30" s="281"/>
    </row>
    <row r="31" spans="1:18" ht="13.5" customHeight="1">
      <c r="A31" s="271" t="s">
        <v>812</v>
      </c>
      <c r="B31" s="272" t="s">
        <v>813</v>
      </c>
      <c r="C31" s="323">
        <f t="shared" si="17"/>
        <v>2441291</v>
      </c>
      <c r="D31" s="274">
        <f t="shared" ref="D31:O31" si="28">SUM(D71,D111,D151,D191,D231,D271,D311,D351)</f>
        <v>203442</v>
      </c>
      <c r="E31" s="274">
        <f t="shared" si="28"/>
        <v>201323</v>
      </c>
      <c r="F31" s="274">
        <f t="shared" si="28"/>
        <v>205880</v>
      </c>
      <c r="G31" s="274">
        <f t="shared" si="28"/>
        <v>203428</v>
      </c>
      <c r="H31" s="274">
        <f t="shared" si="28"/>
        <v>203651</v>
      </c>
      <c r="I31" s="274">
        <f t="shared" si="28"/>
        <v>204202</v>
      </c>
      <c r="J31" s="274">
        <f t="shared" si="28"/>
        <v>208309</v>
      </c>
      <c r="K31" s="274">
        <f t="shared" si="28"/>
        <v>209883</v>
      </c>
      <c r="L31" s="274">
        <f t="shared" si="28"/>
        <v>201669</v>
      </c>
      <c r="M31" s="274">
        <f t="shared" si="28"/>
        <v>200384</v>
      </c>
      <c r="N31" s="274">
        <f t="shared" si="28"/>
        <v>199828</v>
      </c>
      <c r="O31" s="273">
        <f t="shared" si="28"/>
        <v>199292</v>
      </c>
    </row>
    <row r="32" spans="1:18" ht="13.5" customHeight="1">
      <c r="A32" s="271" t="s">
        <v>814</v>
      </c>
      <c r="B32" s="272" t="s">
        <v>815</v>
      </c>
      <c r="C32" s="273">
        <f t="shared" si="17"/>
        <v>196404</v>
      </c>
      <c r="D32" s="274">
        <f t="shared" ref="D32:O32" si="29">SUM(D72,D112,D152,D192,D232,D272,D312,D352)</f>
        <v>27140</v>
      </c>
      <c r="E32" s="274">
        <f t="shared" si="29"/>
        <v>16408</v>
      </c>
      <c r="F32" s="274">
        <f t="shared" si="29"/>
        <v>14836</v>
      </c>
      <c r="G32" s="274">
        <f t="shared" si="29"/>
        <v>18360</v>
      </c>
      <c r="H32" s="274">
        <f t="shared" si="29"/>
        <v>14709</v>
      </c>
      <c r="I32" s="274">
        <f t="shared" si="29"/>
        <v>14709</v>
      </c>
      <c r="J32" s="274">
        <f t="shared" si="29"/>
        <v>15979</v>
      </c>
      <c r="K32" s="274">
        <f t="shared" si="29"/>
        <v>15427</v>
      </c>
      <c r="L32" s="274">
        <f t="shared" si="29"/>
        <v>14709</v>
      </c>
      <c r="M32" s="274">
        <f t="shared" si="29"/>
        <v>14709</v>
      </c>
      <c r="N32" s="274">
        <f t="shared" si="29"/>
        <v>14709</v>
      </c>
      <c r="O32" s="273">
        <f t="shared" si="29"/>
        <v>14709</v>
      </c>
    </row>
    <row r="33" spans="1:18" ht="13.5" customHeight="1">
      <c r="A33" s="324" t="s">
        <v>816</v>
      </c>
      <c r="B33" s="325" t="s">
        <v>817</v>
      </c>
      <c r="C33" s="295">
        <f t="shared" si="17"/>
        <v>160924</v>
      </c>
      <c r="D33" s="274">
        <f t="shared" ref="D33:O33" si="30">SUM(D73,D113,D153,D193,D233,D273,D313,D353)</f>
        <v>13410</v>
      </c>
      <c r="E33" s="274">
        <f t="shared" si="30"/>
        <v>13410</v>
      </c>
      <c r="F33" s="274">
        <f t="shared" si="30"/>
        <v>13411</v>
      </c>
      <c r="G33" s="274">
        <f t="shared" si="30"/>
        <v>13410</v>
      </c>
      <c r="H33" s="274">
        <f t="shared" si="30"/>
        <v>13410</v>
      </c>
      <c r="I33" s="274">
        <f t="shared" si="30"/>
        <v>13411</v>
      </c>
      <c r="J33" s="274">
        <f t="shared" si="30"/>
        <v>13410</v>
      </c>
      <c r="K33" s="274">
        <f t="shared" si="30"/>
        <v>13410</v>
      </c>
      <c r="L33" s="274">
        <f t="shared" si="30"/>
        <v>13411</v>
      </c>
      <c r="M33" s="274">
        <f t="shared" si="30"/>
        <v>13410</v>
      </c>
      <c r="N33" s="274">
        <f t="shared" si="30"/>
        <v>13410</v>
      </c>
      <c r="O33" s="273">
        <f t="shared" si="30"/>
        <v>13411</v>
      </c>
    </row>
    <row r="34" spans="1:18" s="282" customFormat="1" ht="13.5" customHeight="1">
      <c r="A34" s="276" t="s">
        <v>788</v>
      </c>
      <c r="B34" s="277" t="s">
        <v>818</v>
      </c>
      <c r="C34" s="319">
        <f t="shared" si="17"/>
        <v>2798619</v>
      </c>
      <c r="D34" s="279">
        <f>SUM(D31:D33)</f>
        <v>243992</v>
      </c>
      <c r="E34" s="291">
        <f t="shared" ref="E34:O34" si="31">SUM(E31:E33)</f>
        <v>231141</v>
      </c>
      <c r="F34" s="291">
        <f t="shared" si="31"/>
        <v>234127</v>
      </c>
      <c r="G34" s="291">
        <f t="shared" si="31"/>
        <v>235198</v>
      </c>
      <c r="H34" s="291">
        <f t="shared" si="31"/>
        <v>231770</v>
      </c>
      <c r="I34" s="291">
        <f t="shared" si="31"/>
        <v>232322</v>
      </c>
      <c r="J34" s="291">
        <f t="shared" si="31"/>
        <v>237698</v>
      </c>
      <c r="K34" s="291">
        <f t="shared" si="31"/>
        <v>238720</v>
      </c>
      <c r="L34" s="291">
        <f t="shared" si="31"/>
        <v>229789</v>
      </c>
      <c r="M34" s="291">
        <f t="shared" si="31"/>
        <v>228503</v>
      </c>
      <c r="N34" s="291">
        <f t="shared" si="31"/>
        <v>227947</v>
      </c>
      <c r="O34" s="280">
        <f t="shared" si="31"/>
        <v>227412</v>
      </c>
      <c r="P34" s="281"/>
      <c r="Q34" s="281"/>
      <c r="R34" s="281"/>
    </row>
    <row r="35" spans="1:18" s="282" customFormat="1" ht="13.5" customHeight="1">
      <c r="A35" s="296" t="s">
        <v>819</v>
      </c>
      <c r="B35" s="297" t="s">
        <v>820</v>
      </c>
      <c r="C35" s="326">
        <f t="shared" si="17"/>
        <v>263205</v>
      </c>
      <c r="D35" s="279">
        <f t="shared" ref="D35:O35" si="32">SUM(D75,D115,D155,D195,D235,D275,D315,D355)</f>
        <v>21934</v>
      </c>
      <c r="E35" s="279">
        <f t="shared" si="32"/>
        <v>21934</v>
      </c>
      <c r="F35" s="279">
        <f t="shared" si="32"/>
        <v>21933</v>
      </c>
      <c r="G35" s="279">
        <f t="shared" si="32"/>
        <v>21934</v>
      </c>
      <c r="H35" s="279">
        <f t="shared" si="32"/>
        <v>21934</v>
      </c>
      <c r="I35" s="279">
        <f t="shared" si="32"/>
        <v>21933</v>
      </c>
      <c r="J35" s="279">
        <f t="shared" si="32"/>
        <v>21934</v>
      </c>
      <c r="K35" s="279">
        <f t="shared" si="32"/>
        <v>21934</v>
      </c>
      <c r="L35" s="279">
        <f t="shared" si="32"/>
        <v>21934</v>
      </c>
      <c r="M35" s="279">
        <f t="shared" si="32"/>
        <v>21934</v>
      </c>
      <c r="N35" s="279">
        <f t="shared" si="32"/>
        <v>21934</v>
      </c>
      <c r="O35" s="278">
        <f t="shared" si="32"/>
        <v>21933</v>
      </c>
      <c r="P35" s="281"/>
      <c r="Q35" s="281"/>
      <c r="R35" s="281"/>
    </row>
    <row r="36" spans="1:18" s="282" customFormat="1" ht="13.5" customHeight="1">
      <c r="A36" s="276" t="s">
        <v>821</v>
      </c>
      <c r="B36" s="277" t="s">
        <v>810</v>
      </c>
      <c r="C36" s="319">
        <f t="shared" si="17"/>
        <v>0</v>
      </c>
      <c r="D36" s="279">
        <f t="shared" ref="D36:O36" si="33">SUM(D76,D116,D156,D196,D236,D276,D316,D356,-D96,-D136,-D176,-D216,-D256,-D296,-D336,D337)</f>
        <v>0</v>
      </c>
      <c r="E36" s="279">
        <f t="shared" si="33"/>
        <v>0</v>
      </c>
      <c r="F36" s="279">
        <f t="shared" si="33"/>
        <v>0</v>
      </c>
      <c r="G36" s="279">
        <f t="shared" si="33"/>
        <v>0</v>
      </c>
      <c r="H36" s="279">
        <f t="shared" si="33"/>
        <v>0</v>
      </c>
      <c r="I36" s="279">
        <f t="shared" si="33"/>
        <v>0</v>
      </c>
      <c r="J36" s="279">
        <f t="shared" si="33"/>
        <v>0</v>
      </c>
      <c r="K36" s="279">
        <f t="shared" si="33"/>
        <v>0</v>
      </c>
      <c r="L36" s="279">
        <f t="shared" si="33"/>
        <v>0</v>
      </c>
      <c r="M36" s="279">
        <f t="shared" si="33"/>
        <v>0</v>
      </c>
      <c r="N36" s="279">
        <f t="shared" si="33"/>
        <v>0</v>
      </c>
      <c r="O36" s="278">
        <f t="shared" si="33"/>
        <v>0</v>
      </c>
      <c r="P36" s="281"/>
      <c r="Q36" s="281"/>
      <c r="R36" s="281"/>
    </row>
    <row r="37" spans="1:18" s="282" customFormat="1" ht="15.75" thickBot="1">
      <c r="A37" s="327" t="s">
        <v>793</v>
      </c>
      <c r="B37" s="328" t="s">
        <v>822</v>
      </c>
      <c r="C37" s="329">
        <f t="shared" si="17"/>
        <v>3061824</v>
      </c>
      <c r="D37" s="330">
        <f>SUM(D34,D35,D36)</f>
        <v>265926</v>
      </c>
      <c r="E37" s="330">
        <f t="shared" ref="E37:O37" si="34">SUM(E34,E35,E36)</f>
        <v>253075</v>
      </c>
      <c r="F37" s="330">
        <f t="shared" si="34"/>
        <v>256060</v>
      </c>
      <c r="G37" s="330">
        <f t="shared" si="34"/>
        <v>257132</v>
      </c>
      <c r="H37" s="330">
        <f t="shared" si="34"/>
        <v>253704</v>
      </c>
      <c r="I37" s="330">
        <f t="shared" si="34"/>
        <v>254255</v>
      </c>
      <c r="J37" s="330">
        <f t="shared" si="34"/>
        <v>259632</v>
      </c>
      <c r="K37" s="330">
        <f t="shared" si="34"/>
        <v>260654</v>
      </c>
      <c r="L37" s="330">
        <f t="shared" si="34"/>
        <v>251723</v>
      </c>
      <c r="M37" s="330">
        <f t="shared" si="34"/>
        <v>250437</v>
      </c>
      <c r="N37" s="330">
        <f t="shared" si="34"/>
        <v>249881</v>
      </c>
      <c r="O37" s="331">
        <f t="shared" si="34"/>
        <v>249345</v>
      </c>
      <c r="P37" s="281"/>
      <c r="Q37" s="281"/>
      <c r="R37" s="281"/>
    </row>
    <row r="38" spans="1:18" s="305" customFormat="1" ht="12" thickBot="1">
      <c r="A38" s="332" t="s">
        <v>823</v>
      </c>
      <c r="B38" s="333" t="s">
        <v>824</v>
      </c>
      <c r="C38" s="334">
        <f t="shared" si="17"/>
        <v>10817446.58</v>
      </c>
      <c r="D38" s="335">
        <f>SUM(D30,D37)</f>
        <v>1405304</v>
      </c>
      <c r="E38" s="335">
        <f t="shared" ref="E38:O38" si="35">SUM(E30,E37)</f>
        <v>614654</v>
      </c>
      <c r="F38" s="335">
        <f t="shared" si="35"/>
        <v>1726985</v>
      </c>
      <c r="G38" s="335">
        <f t="shared" si="35"/>
        <v>611375</v>
      </c>
      <c r="H38" s="335">
        <f t="shared" si="35"/>
        <v>608714.93999999994</v>
      </c>
      <c r="I38" s="335">
        <f t="shared" si="35"/>
        <v>618593.01</v>
      </c>
      <c r="J38" s="335">
        <f t="shared" si="35"/>
        <v>606713.81000000006</v>
      </c>
      <c r="K38" s="335">
        <f t="shared" si="35"/>
        <v>609262.81000000006</v>
      </c>
      <c r="L38" s="335">
        <f t="shared" si="35"/>
        <v>2201460.0099999998</v>
      </c>
      <c r="M38" s="335">
        <f t="shared" si="35"/>
        <v>605607</v>
      </c>
      <c r="N38" s="335">
        <f t="shared" si="35"/>
        <v>598990</v>
      </c>
      <c r="O38" s="336">
        <f t="shared" si="35"/>
        <v>609787</v>
      </c>
      <c r="P38" s="281"/>
      <c r="Q38" s="281"/>
      <c r="R38" s="281"/>
    </row>
    <row r="39" spans="1:18" s="270" customFormat="1" ht="11.25">
      <c r="P39" s="262"/>
      <c r="Q39" s="262"/>
      <c r="R39" s="262"/>
    </row>
    <row r="40" spans="1:18" s="270" customFormat="1" ht="11.25">
      <c r="D40" s="262"/>
      <c r="P40" s="262"/>
      <c r="Q40" s="262"/>
      <c r="R40" s="262"/>
    </row>
    <row r="41" spans="1:18" s="260" customFormat="1" ht="12.75">
      <c r="A41" s="257" t="s">
        <v>825</v>
      </c>
      <c r="B41" s="257"/>
      <c r="C41" s="257"/>
      <c r="D41" s="257"/>
      <c r="E41" s="257"/>
      <c r="F41" s="257"/>
      <c r="G41" s="258" t="s">
        <v>751</v>
      </c>
      <c r="H41" s="258"/>
      <c r="I41" s="258"/>
      <c r="J41" s="258"/>
      <c r="K41" s="258"/>
      <c r="L41" s="258"/>
      <c r="M41" s="730" t="s">
        <v>826</v>
      </c>
      <c r="N41" s="730"/>
      <c r="O41" s="730"/>
      <c r="P41" s="259"/>
      <c r="Q41" s="259"/>
      <c r="R41" s="259"/>
    </row>
    <row r="42" spans="1:18" s="270" customFormat="1" ht="12" thickBot="1">
      <c r="P42" s="262"/>
      <c r="Q42" s="262"/>
      <c r="R42" s="262"/>
    </row>
    <row r="43" spans="1:18">
      <c r="A43" s="264"/>
      <c r="B43" s="265" t="s">
        <v>753</v>
      </c>
      <c r="C43" s="266" t="s">
        <v>754</v>
      </c>
      <c r="D43" s="267" t="s">
        <v>755</v>
      </c>
      <c r="E43" s="268" t="s">
        <v>756</v>
      </c>
      <c r="F43" s="268" t="s">
        <v>757</v>
      </c>
      <c r="G43" s="268" t="s">
        <v>758</v>
      </c>
      <c r="H43" s="268" t="s">
        <v>759</v>
      </c>
      <c r="I43" s="268" t="s">
        <v>760</v>
      </c>
      <c r="J43" s="268" t="s">
        <v>761</v>
      </c>
      <c r="K43" s="268" t="s">
        <v>762</v>
      </c>
      <c r="L43" s="268" t="s">
        <v>763</v>
      </c>
      <c r="M43" s="268" t="s">
        <v>764</v>
      </c>
      <c r="N43" s="268" t="s">
        <v>765</v>
      </c>
      <c r="O43" s="269" t="s">
        <v>766</v>
      </c>
    </row>
    <row r="44" spans="1:18">
      <c r="A44" s="271" t="s">
        <v>767</v>
      </c>
      <c r="B44" s="272" t="s">
        <v>768</v>
      </c>
      <c r="C44" s="273">
        <f>SUM(D44:O44)</f>
        <v>792895</v>
      </c>
      <c r="D44" s="274">
        <v>66075</v>
      </c>
      <c r="E44" s="337">
        <v>66074</v>
      </c>
      <c r="F44" s="337">
        <v>66075</v>
      </c>
      <c r="G44" s="337">
        <v>66074</v>
      </c>
      <c r="H44" s="337">
        <v>66075</v>
      </c>
      <c r="I44" s="337">
        <v>66074</v>
      </c>
      <c r="J44" s="337">
        <v>66075</v>
      </c>
      <c r="K44" s="337">
        <v>66074</v>
      </c>
      <c r="L44" s="337">
        <v>66075</v>
      </c>
      <c r="M44" s="337">
        <v>66075</v>
      </c>
      <c r="N44" s="337">
        <v>66075</v>
      </c>
      <c r="O44" s="338">
        <v>66074</v>
      </c>
    </row>
    <row r="45" spans="1:18">
      <c r="A45" s="271" t="s">
        <v>769</v>
      </c>
      <c r="B45" s="272" t="s">
        <v>770</v>
      </c>
      <c r="C45" s="273">
        <f t="shared" ref="C45:C54" si="36">SUM(D45:O45)</f>
        <v>4048500</v>
      </c>
      <c r="D45" s="274">
        <v>33284</v>
      </c>
      <c r="E45" s="274">
        <v>33281</v>
      </c>
      <c r="F45" s="274">
        <v>1506591</v>
      </c>
      <c r="G45" s="274">
        <v>393491</v>
      </c>
      <c r="H45" s="274">
        <v>289901</v>
      </c>
      <c r="I45" s="274">
        <v>68062</v>
      </c>
      <c r="J45" s="274">
        <v>6227</v>
      </c>
      <c r="K45" s="274">
        <v>936</v>
      </c>
      <c r="L45" s="274">
        <v>1382485</v>
      </c>
      <c r="M45" s="274">
        <v>58176</v>
      </c>
      <c r="N45" s="274">
        <v>1260</v>
      </c>
      <c r="O45" s="273">
        <v>274806</v>
      </c>
    </row>
    <row r="46" spans="1:18">
      <c r="A46" s="271" t="s">
        <v>771</v>
      </c>
      <c r="B46" s="272" t="s">
        <v>772</v>
      </c>
      <c r="C46" s="273">
        <f t="shared" si="36"/>
        <v>319890</v>
      </c>
      <c r="D46" s="274">
        <v>26657</v>
      </c>
      <c r="E46" s="337">
        <v>26658</v>
      </c>
      <c r="F46" s="337">
        <v>26658</v>
      </c>
      <c r="G46" s="337">
        <v>26658</v>
      </c>
      <c r="H46" s="337">
        <v>26657</v>
      </c>
      <c r="I46" s="337">
        <v>26658</v>
      </c>
      <c r="J46" s="337">
        <v>26657</v>
      </c>
      <c r="K46" s="337">
        <v>26658</v>
      </c>
      <c r="L46" s="337">
        <v>26657</v>
      </c>
      <c r="M46" s="337">
        <v>26658</v>
      </c>
      <c r="N46" s="337">
        <v>26657</v>
      </c>
      <c r="O46" s="339">
        <v>26657</v>
      </c>
    </row>
    <row r="47" spans="1:18">
      <c r="A47" s="271" t="s">
        <v>773</v>
      </c>
      <c r="B47" s="272" t="s">
        <v>774</v>
      </c>
      <c r="C47" s="273">
        <f t="shared" si="36"/>
        <v>58063</v>
      </c>
      <c r="D47" s="274">
        <v>4838</v>
      </c>
      <c r="E47" s="337">
        <v>4840</v>
      </c>
      <c r="F47" s="274">
        <v>4838</v>
      </c>
      <c r="G47" s="337">
        <v>4839</v>
      </c>
      <c r="H47" s="274">
        <v>4838</v>
      </c>
      <c r="I47" s="337">
        <v>4839</v>
      </c>
      <c r="J47" s="274">
        <v>4838</v>
      </c>
      <c r="K47" s="337">
        <v>4839</v>
      </c>
      <c r="L47" s="274">
        <v>4838</v>
      </c>
      <c r="M47" s="337">
        <v>4839</v>
      </c>
      <c r="N47" s="274">
        <v>4838</v>
      </c>
      <c r="O47" s="339">
        <v>4839</v>
      </c>
    </row>
    <row r="48" spans="1:18">
      <c r="A48" s="276" t="s">
        <v>775</v>
      </c>
      <c r="B48" s="277" t="s">
        <v>776</v>
      </c>
      <c r="C48" s="278">
        <f t="shared" si="36"/>
        <v>5219348</v>
      </c>
      <c r="D48" s="279">
        <f>SUM(D44:D47)</f>
        <v>130854</v>
      </c>
      <c r="E48" s="279">
        <f t="shared" ref="E48:O48" si="37">SUM(E44:E47)</f>
        <v>130853</v>
      </c>
      <c r="F48" s="279">
        <f t="shared" si="37"/>
        <v>1604162</v>
      </c>
      <c r="G48" s="279">
        <f t="shared" si="37"/>
        <v>491062</v>
      </c>
      <c r="H48" s="279">
        <f t="shared" si="37"/>
        <v>387471</v>
      </c>
      <c r="I48" s="279">
        <f t="shared" si="37"/>
        <v>165633</v>
      </c>
      <c r="J48" s="279">
        <f t="shared" si="37"/>
        <v>103797</v>
      </c>
      <c r="K48" s="279">
        <f t="shared" si="37"/>
        <v>98507</v>
      </c>
      <c r="L48" s="279">
        <f t="shared" si="37"/>
        <v>1480055</v>
      </c>
      <c r="M48" s="279">
        <f t="shared" si="37"/>
        <v>155748</v>
      </c>
      <c r="N48" s="279">
        <f t="shared" si="37"/>
        <v>98830</v>
      </c>
      <c r="O48" s="278">
        <f t="shared" si="37"/>
        <v>372376</v>
      </c>
    </row>
    <row r="49" spans="1:18">
      <c r="A49" s="276" t="s">
        <v>777</v>
      </c>
      <c r="B49" s="277" t="s">
        <v>778</v>
      </c>
      <c r="C49" s="278">
        <f t="shared" si="36"/>
        <v>1633514</v>
      </c>
      <c r="D49" s="279">
        <f>33514+1095375</f>
        <v>1128889</v>
      </c>
      <c r="E49" s="291">
        <v>360803</v>
      </c>
      <c r="F49" s="291"/>
      <c r="G49" s="291"/>
      <c r="H49" s="291"/>
      <c r="I49" s="291">
        <v>143822</v>
      </c>
      <c r="J49" s="291"/>
      <c r="K49" s="291"/>
      <c r="L49" s="291"/>
      <c r="M49" s="291"/>
      <c r="N49" s="291"/>
      <c r="O49" s="280"/>
    </row>
    <row r="50" spans="1:18">
      <c r="A50" s="283" t="s">
        <v>779</v>
      </c>
      <c r="B50" s="284" t="s">
        <v>780</v>
      </c>
      <c r="C50" s="273">
        <f t="shared" si="36"/>
        <v>33514</v>
      </c>
      <c r="D50" s="340">
        <v>33514</v>
      </c>
      <c r="E50" s="341"/>
      <c r="F50" s="341"/>
      <c r="G50" s="341"/>
      <c r="H50" s="341"/>
      <c r="I50" s="341"/>
      <c r="J50" s="341"/>
      <c r="K50" s="341"/>
      <c r="L50" s="341"/>
      <c r="M50" s="341"/>
      <c r="N50" s="341"/>
      <c r="O50" s="342"/>
    </row>
    <row r="51" spans="1:18">
      <c r="A51" s="276" t="s">
        <v>781</v>
      </c>
      <c r="B51" s="277" t="s">
        <v>782</v>
      </c>
      <c r="C51" s="278">
        <f t="shared" si="36"/>
        <v>6852862</v>
      </c>
      <c r="D51" s="279">
        <f>SUM(+D48,D49)</f>
        <v>1259743</v>
      </c>
      <c r="E51" s="279">
        <f>SUM(E48,E49)</f>
        <v>491656</v>
      </c>
      <c r="F51" s="279">
        <f t="shared" ref="F51:O51" si="38">SUM(F48,F49)</f>
        <v>1604162</v>
      </c>
      <c r="G51" s="279">
        <f t="shared" si="38"/>
        <v>491062</v>
      </c>
      <c r="H51" s="279">
        <f t="shared" si="38"/>
        <v>387471</v>
      </c>
      <c r="I51" s="279">
        <f t="shared" si="38"/>
        <v>309455</v>
      </c>
      <c r="J51" s="279">
        <f t="shared" si="38"/>
        <v>103797</v>
      </c>
      <c r="K51" s="279">
        <f t="shared" si="38"/>
        <v>98507</v>
      </c>
      <c r="L51" s="279">
        <f t="shared" si="38"/>
        <v>1480055</v>
      </c>
      <c r="M51" s="279">
        <f t="shared" si="38"/>
        <v>155748</v>
      </c>
      <c r="N51" s="279">
        <f t="shared" si="38"/>
        <v>98830</v>
      </c>
      <c r="O51" s="280">
        <f t="shared" si="38"/>
        <v>372376</v>
      </c>
    </row>
    <row r="52" spans="1:18">
      <c r="A52" s="271" t="s">
        <v>769</v>
      </c>
      <c r="B52" s="272" t="s">
        <v>783</v>
      </c>
      <c r="C52" s="273">
        <f t="shared" si="36"/>
        <v>111425</v>
      </c>
      <c r="D52" s="274">
        <v>9285</v>
      </c>
      <c r="E52" s="337">
        <v>9285</v>
      </c>
      <c r="F52" s="337">
        <v>9286</v>
      </c>
      <c r="G52" s="337">
        <v>9285</v>
      </c>
      <c r="H52" s="337">
        <v>9285</v>
      </c>
      <c r="I52" s="337">
        <v>9286</v>
      </c>
      <c r="J52" s="337">
        <v>9285</v>
      </c>
      <c r="K52" s="337">
        <v>9286</v>
      </c>
      <c r="L52" s="337">
        <v>9286</v>
      </c>
      <c r="M52" s="337">
        <v>9285</v>
      </c>
      <c r="N52" s="337">
        <v>9285</v>
      </c>
      <c r="O52" s="339">
        <v>9286</v>
      </c>
    </row>
    <row r="53" spans="1:18">
      <c r="A53" s="287" t="s">
        <v>784</v>
      </c>
      <c r="B53" s="288" t="s">
        <v>785</v>
      </c>
      <c r="C53" s="273">
        <f t="shared" si="36"/>
        <v>402001</v>
      </c>
      <c r="D53" s="298">
        <v>33500</v>
      </c>
      <c r="E53" s="343">
        <v>33500</v>
      </c>
      <c r="F53" s="343">
        <v>33501</v>
      </c>
      <c r="G53" s="343">
        <v>33500</v>
      </c>
      <c r="H53" s="343">
        <v>33500</v>
      </c>
      <c r="I53" s="343">
        <v>33500</v>
      </c>
      <c r="J53" s="343">
        <v>33500</v>
      </c>
      <c r="K53" s="343">
        <v>33500</v>
      </c>
      <c r="L53" s="343">
        <v>33500</v>
      </c>
      <c r="M53" s="343">
        <v>33500</v>
      </c>
      <c r="N53" s="343">
        <v>33500</v>
      </c>
      <c r="O53" s="344">
        <v>33500</v>
      </c>
    </row>
    <row r="54" spans="1:18">
      <c r="A54" s="287" t="s">
        <v>786</v>
      </c>
      <c r="B54" s="288" t="s">
        <v>787</v>
      </c>
      <c r="C54" s="289">
        <f t="shared" si="36"/>
        <v>39624</v>
      </c>
      <c r="D54" s="298">
        <v>3302</v>
      </c>
      <c r="E54" s="343">
        <v>3302</v>
      </c>
      <c r="F54" s="343">
        <v>3302</v>
      </c>
      <c r="G54" s="343">
        <v>3302</v>
      </c>
      <c r="H54" s="343">
        <v>3302</v>
      </c>
      <c r="I54" s="343">
        <v>3302</v>
      </c>
      <c r="J54" s="343">
        <v>3302</v>
      </c>
      <c r="K54" s="343">
        <v>3302</v>
      </c>
      <c r="L54" s="343">
        <v>3302</v>
      </c>
      <c r="M54" s="343">
        <v>3302</v>
      </c>
      <c r="N54" s="343">
        <v>3302</v>
      </c>
      <c r="O54" s="344">
        <v>3302</v>
      </c>
    </row>
    <row r="55" spans="1:18">
      <c r="A55" s="276" t="s">
        <v>788</v>
      </c>
      <c r="B55" s="277" t="s">
        <v>789</v>
      </c>
      <c r="C55" s="278">
        <f>SUM(D55:O55)</f>
        <v>553050</v>
      </c>
      <c r="D55" s="290">
        <f>SUM(D52:D54)</f>
        <v>46087</v>
      </c>
      <c r="E55" s="291">
        <f t="shared" ref="E55:O55" si="39">SUM(E52:E54)</f>
        <v>46087</v>
      </c>
      <c r="F55" s="291">
        <f t="shared" si="39"/>
        <v>46089</v>
      </c>
      <c r="G55" s="291">
        <f t="shared" si="39"/>
        <v>46087</v>
      </c>
      <c r="H55" s="291">
        <f t="shared" si="39"/>
        <v>46087</v>
      </c>
      <c r="I55" s="291">
        <f t="shared" si="39"/>
        <v>46088</v>
      </c>
      <c r="J55" s="291">
        <f t="shared" si="39"/>
        <v>46087</v>
      </c>
      <c r="K55" s="291">
        <f t="shared" si="39"/>
        <v>46088</v>
      </c>
      <c r="L55" s="291">
        <f t="shared" si="39"/>
        <v>46088</v>
      </c>
      <c r="M55" s="291">
        <f t="shared" si="39"/>
        <v>46087</v>
      </c>
      <c r="N55" s="291">
        <f t="shared" si="39"/>
        <v>46087</v>
      </c>
      <c r="O55" s="280">
        <f t="shared" si="39"/>
        <v>46088</v>
      </c>
    </row>
    <row r="56" spans="1:18">
      <c r="A56" s="292" t="s">
        <v>790</v>
      </c>
      <c r="B56" s="293" t="s">
        <v>778</v>
      </c>
      <c r="C56" s="294">
        <f>SUM(D56:O56)</f>
        <v>2500000</v>
      </c>
      <c r="D56" s="345"/>
      <c r="E56" s="346"/>
      <c r="F56" s="346"/>
      <c r="G56" s="346"/>
      <c r="H56" s="346">
        <v>100000</v>
      </c>
      <c r="I56" s="346">
        <v>200000</v>
      </c>
      <c r="J56" s="346">
        <v>400000</v>
      </c>
      <c r="K56" s="346">
        <v>400000</v>
      </c>
      <c r="L56" s="346">
        <v>600000</v>
      </c>
      <c r="M56" s="346">
        <v>320000</v>
      </c>
      <c r="N56" s="346">
        <v>370000</v>
      </c>
      <c r="O56" s="280">
        <v>110000</v>
      </c>
    </row>
    <row r="57" spans="1:18">
      <c r="A57" s="283" t="s">
        <v>779</v>
      </c>
      <c r="B57" s="284" t="s">
        <v>780</v>
      </c>
      <c r="C57" s="295">
        <f>SUM(D57:O57)</f>
        <v>0</v>
      </c>
      <c r="D57" s="347"/>
      <c r="E57" s="348"/>
      <c r="F57" s="348"/>
      <c r="G57" s="348"/>
      <c r="H57" s="348"/>
      <c r="I57" s="348"/>
      <c r="J57" s="348"/>
      <c r="K57" s="348"/>
      <c r="L57" s="348"/>
      <c r="M57" s="348"/>
      <c r="N57" s="348"/>
      <c r="O57" s="349"/>
    </row>
    <row r="58" spans="1:18" s="282" customFormat="1" ht="15.75" thickBot="1">
      <c r="A58" s="296" t="s">
        <v>791</v>
      </c>
      <c r="B58" s="297" t="s">
        <v>792</v>
      </c>
      <c r="C58" s="326">
        <f>SUM(D58:O58)</f>
        <v>3053050</v>
      </c>
      <c r="D58" s="369">
        <f>SUM(D55,D56)</f>
        <v>46087</v>
      </c>
      <c r="E58" s="330">
        <f>SUM(E55,E56)</f>
        <v>46087</v>
      </c>
      <c r="F58" s="330">
        <f t="shared" ref="F58:O58" si="40">SUM(F55,F56)</f>
        <v>46089</v>
      </c>
      <c r="G58" s="330">
        <f t="shared" si="40"/>
        <v>46087</v>
      </c>
      <c r="H58" s="330">
        <f t="shared" si="40"/>
        <v>146087</v>
      </c>
      <c r="I58" s="330">
        <f t="shared" si="40"/>
        <v>246088</v>
      </c>
      <c r="J58" s="330">
        <f t="shared" si="40"/>
        <v>446087</v>
      </c>
      <c r="K58" s="330">
        <f t="shared" si="40"/>
        <v>446088</v>
      </c>
      <c r="L58" s="330">
        <f t="shared" si="40"/>
        <v>646088</v>
      </c>
      <c r="M58" s="330">
        <f t="shared" si="40"/>
        <v>366087</v>
      </c>
      <c r="N58" s="330">
        <f t="shared" si="40"/>
        <v>416087</v>
      </c>
      <c r="O58" s="331">
        <f t="shared" si="40"/>
        <v>156088</v>
      </c>
      <c r="P58" s="281"/>
      <c r="Q58" s="281"/>
      <c r="R58" s="281"/>
    </row>
    <row r="59" spans="1:18" ht="15" thickBot="1">
      <c r="A59" s="299" t="s">
        <v>793</v>
      </c>
      <c r="B59" s="300" t="s">
        <v>794</v>
      </c>
      <c r="C59" s="301">
        <f>SUM(D59:O59)</f>
        <v>9905912</v>
      </c>
      <c r="D59" s="302">
        <f>SUM(D58,D51)</f>
        <v>1305830</v>
      </c>
      <c r="E59" s="303">
        <f t="shared" ref="E59:O59" si="41">SUM(E51,E58)</f>
        <v>537743</v>
      </c>
      <c r="F59" s="303">
        <f t="shared" si="41"/>
        <v>1650251</v>
      </c>
      <c r="G59" s="303">
        <f t="shared" si="41"/>
        <v>537149</v>
      </c>
      <c r="H59" s="303">
        <f t="shared" si="41"/>
        <v>533558</v>
      </c>
      <c r="I59" s="303">
        <f t="shared" si="41"/>
        <v>555543</v>
      </c>
      <c r="J59" s="303">
        <f t="shared" si="41"/>
        <v>549884</v>
      </c>
      <c r="K59" s="303">
        <f t="shared" si="41"/>
        <v>544595</v>
      </c>
      <c r="L59" s="303">
        <f t="shared" si="41"/>
        <v>2126143</v>
      </c>
      <c r="M59" s="303">
        <f t="shared" si="41"/>
        <v>521835</v>
      </c>
      <c r="N59" s="303">
        <f t="shared" si="41"/>
        <v>514917</v>
      </c>
      <c r="O59" s="304">
        <f t="shared" si="41"/>
        <v>528464</v>
      </c>
    </row>
    <row r="60" spans="1:18">
      <c r="A60" s="306"/>
      <c r="B60" s="307" t="s">
        <v>795</v>
      </c>
      <c r="C60" s="308" t="s">
        <v>754</v>
      </c>
      <c r="D60" s="309"/>
      <c r="E60" s="310"/>
      <c r="F60" s="310"/>
      <c r="G60" s="310"/>
      <c r="H60" s="310"/>
      <c r="I60" s="310"/>
      <c r="J60" s="310"/>
      <c r="K60" s="310"/>
      <c r="L60" s="310"/>
      <c r="M60" s="310"/>
      <c r="N60" s="310"/>
      <c r="O60" s="311"/>
    </row>
    <row r="61" spans="1:18">
      <c r="A61" s="312" t="s">
        <v>796</v>
      </c>
      <c r="B61" s="313" t="s">
        <v>797</v>
      </c>
      <c r="C61" s="273">
        <f t="shared" ref="C61:C78" si="42">SUM(D61:O61)</f>
        <v>57418</v>
      </c>
      <c r="D61" s="274">
        <v>4785</v>
      </c>
      <c r="E61" s="337">
        <v>4785</v>
      </c>
      <c r="F61" s="337">
        <v>4785</v>
      </c>
      <c r="G61" s="337">
        <v>4784</v>
      </c>
      <c r="H61" s="337">
        <v>4785</v>
      </c>
      <c r="I61" s="337">
        <v>4785</v>
      </c>
      <c r="J61" s="337">
        <v>4785</v>
      </c>
      <c r="K61" s="337">
        <v>4785</v>
      </c>
      <c r="L61" s="337">
        <v>4785</v>
      </c>
      <c r="M61" s="337">
        <v>4785</v>
      </c>
      <c r="N61" s="337">
        <v>4784</v>
      </c>
      <c r="O61" s="339">
        <v>4785</v>
      </c>
    </row>
    <row r="62" spans="1:18">
      <c r="A62" s="271" t="s">
        <v>798</v>
      </c>
      <c r="B62" s="272" t="s">
        <v>799</v>
      </c>
      <c r="C62" s="273">
        <f t="shared" si="42"/>
        <v>13760</v>
      </c>
      <c r="D62" s="274">
        <v>1147</v>
      </c>
      <c r="E62" s="337">
        <v>1147</v>
      </c>
      <c r="F62" s="337">
        <v>1146</v>
      </c>
      <c r="G62" s="337">
        <v>1147</v>
      </c>
      <c r="H62" s="337">
        <v>1147</v>
      </c>
      <c r="I62" s="337">
        <v>1146</v>
      </c>
      <c r="J62" s="337">
        <v>1147</v>
      </c>
      <c r="K62" s="337">
        <v>1147</v>
      </c>
      <c r="L62" s="337">
        <v>1146</v>
      </c>
      <c r="M62" s="337">
        <v>1147</v>
      </c>
      <c r="N62" s="337">
        <v>1147</v>
      </c>
      <c r="O62" s="339">
        <v>1146</v>
      </c>
    </row>
    <row r="63" spans="1:18">
      <c r="A63" s="271" t="s">
        <v>800</v>
      </c>
      <c r="B63" s="272" t="s">
        <v>801</v>
      </c>
      <c r="C63" s="273">
        <f t="shared" si="42"/>
        <v>1082021</v>
      </c>
      <c r="D63" s="274">
        <v>90168</v>
      </c>
      <c r="E63" s="337">
        <v>90168</v>
      </c>
      <c r="F63" s="337">
        <v>90169</v>
      </c>
      <c r="G63" s="337">
        <v>90168</v>
      </c>
      <c r="H63" s="337">
        <v>90168</v>
      </c>
      <c r="I63" s="337">
        <v>90169</v>
      </c>
      <c r="J63" s="337">
        <v>90168</v>
      </c>
      <c r="K63" s="337">
        <v>90168</v>
      </c>
      <c r="L63" s="337">
        <v>90169</v>
      </c>
      <c r="M63" s="337">
        <v>90169</v>
      </c>
      <c r="N63" s="337">
        <v>90168</v>
      </c>
      <c r="O63" s="339">
        <v>90169</v>
      </c>
    </row>
    <row r="64" spans="1:18">
      <c r="A64" s="271" t="s">
        <v>802</v>
      </c>
      <c r="B64" s="272" t="s">
        <v>803</v>
      </c>
      <c r="C64" s="273">
        <f t="shared" si="42"/>
        <v>61300</v>
      </c>
      <c r="D64" s="274"/>
      <c r="E64" s="274"/>
      <c r="F64" s="274"/>
      <c r="G64" s="274">
        <v>6812</v>
      </c>
      <c r="H64" s="274">
        <v>6811</v>
      </c>
      <c r="I64" s="274">
        <v>6811</v>
      </c>
      <c r="J64" s="274">
        <v>6811</v>
      </c>
      <c r="K64" s="274">
        <v>6811</v>
      </c>
      <c r="L64" s="274">
        <v>6811</v>
      </c>
      <c r="M64" s="274">
        <v>6811</v>
      </c>
      <c r="N64" s="274">
        <v>6811</v>
      </c>
      <c r="O64" s="273">
        <v>6811</v>
      </c>
    </row>
    <row r="65" spans="1:18">
      <c r="A65" s="271" t="s">
        <v>804</v>
      </c>
      <c r="B65" s="272" t="s">
        <v>805</v>
      </c>
      <c r="C65" s="314">
        <f t="shared" si="42"/>
        <v>464612</v>
      </c>
      <c r="D65" s="274">
        <v>36461</v>
      </c>
      <c r="E65" s="274">
        <v>36461</v>
      </c>
      <c r="F65" s="274">
        <v>36462</v>
      </c>
      <c r="G65" s="274">
        <v>36461</v>
      </c>
      <c r="H65" s="274">
        <v>36461</v>
      </c>
      <c r="I65" s="274">
        <v>50000</v>
      </c>
      <c r="J65" s="274">
        <v>36461</v>
      </c>
      <c r="K65" s="274">
        <v>36461</v>
      </c>
      <c r="L65" s="274">
        <v>36462</v>
      </c>
      <c r="M65" s="274">
        <v>36461</v>
      </c>
      <c r="N65" s="274">
        <v>36461</v>
      </c>
      <c r="O65" s="273">
        <v>50000</v>
      </c>
    </row>
    <row r="66" spans="1:18">
      <c r="A66" s="283"/>
      <c r="B66" s="284" t="s">
        <v>806</v>
      </c>
      <c r="C66" s="315">
        <f t="shared" si="42"/>
        <v>86589</v>
      </c>
      <c r="D66" s="350">
        <v>8659</v>
      </c>
      <c r="E66" s="341">
        <v>8659</v>
      </c>
      <c r="F66" s="341">
        <v>8659</v>
      </c>
      <c r="G66" s="341">
        <v>8659</v>
      </c>
      <c r="H66" s="341">
        <v>8659</v>
      </c>
      <c r="I66" s="341"/>
      <c r="J66" s="341">
        <v>8659</v>
      </c>
      <c r="K66" s="341">
        <v>8659</v>
      </c>
      <c r="L66" s="341">
        <v>8659</v>
      </c>
      <c r="M66" s="341">
        <v>8659</v>
      </c>
      <c r="N66" s="341">
        <v>8658</v>
      </c>
      <c r="O66" s="342"/>
    </row>
    <row r="67" spans="1:18">
      <c r="A67" s="316"/>
      <c r="B67" s="317" t="s">
        <v>807</v>
      </c>
      <c r="C67" s="318">
        <f t="shared" si="42"/>
        <v>100000</v>
      </c>
      <c r="D67" s="351"/>
      <c r="E67" s="352"/>
      <c r="F67" s="352"/>
      <c r="G67" s="352"/>
      <c r="H67" s="352"/>
      <c r="I67" s="352">
        <v>50000</v>
      </c>
      <c r="J67" s="352"/>
      <c r="K67" s="352"/>
      <c r="L67" s="352"/>
      <c r="M67" s="352"/>
      <c r="N67" s="352"/>
      <c r="O67" s="353">
        <v>50000</v>
      </c>
    </row>
    <row r="68" spans="1:18">
      <c r="A68" s="276" t="s">
        <v>775</v>
      </c>
      <c r="B68" s="277" t="s">
        <v>808</v>
      </c>
      <c r="C68" s="319">
        <f t="shared" si="42"/>
        <v>1679111</v>
      </c>
      <c r="D68" s="320">
        <f>SUM(D61:D65)</f>
        <v>132561</v>
      </c>
      <c r="E68" s="320">
        <f t="shared" ref="E68:O68" si="43">SUM(E61:E65)</f>
        <v>132561</v>
      </c>
      <c r="F68" s="320">
        <f t="shared" si="43"/>
        <v>132562</v>
      </c>
      <c r="G68" s="320">
        <f t="shared" si="43"/>
        <v>139372</v>
      </c>
      <c r="H68" s="320">
        <f t="shared" si="43"/>
        <v>139372</v>
      </c>
      <c r="I68" s="320">
        <f t="shared" si="43"/>
        <v>152911</v>
      </c>
      <c r="J68" s="320">
        <f t="shared" si="43"/>
        <v>139372</v>
      </c>
      <c r="K68" s="320">
        <f t="shared" si="43"/>
        <v>139372</v>
      </c>
      <c r="L68" s="320">
        <f t="shared" si="43"/>
        <v>139373</v>
      </c>
      <c r="M68" s="320">
        <f t="shared" si="43"/>
        <v>139373</v>
      </c>
      <c r="N68" s="320">
        <f t="shared" si="43"/>
        <v>139371</v>
      </c>
      <c r="O68" s="278">
        <f t="shared" si="43"/>
        <v>152911</v>
      </c>
    </row>
    <row r="69" spans="1:18">
      <c r="A69" s="276" t="s">
        <v>809</v>
      </c>
      <c r="B69" s="277" t="s">
        <v>810</v>
      </c>
      <c r="C69" s="278">
        <f t="shared" si="42"/>
        <v>5173751</v>
      </c>
      <c r="D69" s="320">
        <f>SUM(D89-D90+D129-D130+D169-D170+D209-D210+D249-D250+D289-D290+D329-D330+781458)</f>
        <v>916117</v>
      </c>
      <c r="E69" s="320">
        <f>SUM(E89-E90+E129-E130+E169-E170+E209-E210+E249-E250+E289-E290+E329-E330)</f>
        <v>152107</v>
      </c>
      <c r="F69" s="320">
        <f>SUM(F89-F90+F129-F130+F169-F170+F209-F210+F249-F250+F289-F290+F329-F330+1110000)</f>
        <v>1261629</v>
      </c>
      <c r="G69" s="320">
        <f>SUM(G89-G90+G129-G130+G169-G170+G209-G210+G249-G250+G289-G290+G329-G330)</f>
        <v>140645</v>
      </c>
      <c r="H69" s="320">
        <f>SUM(H89-H90+H129-H130+H169-H170+H209-H210+H249-H250+H289-H290+H329-H330)</f>
        <v>140482</v>
      </c>
      <c r="I69" s="320">
        <f>SUM(I89-I90+I129-I130+I169-I170+I209-I210+I249-I250+I289-I290+I329-I330)</f>
        <v>148377</v>
      </c>
      <c r="J69" s="320">
        <f>SUM(J89-J90+J129-J130+J169-J170+J209-J210+J249-J250+J289-J290+J329-J330)</f>
        <v>150880</v>
      </c>
      <c r="K69" s="320">
        <f>SUM(K89-K90+K129-K130+K169-K170+K209-K210+K249-K250+K289-K290+K329-K330)</f>
        <v>144569</v>
      </c>
      <c r="L69" s="320">
        <f>SUM(L89-L90+L129-L130+L169-L170+L209-L210+L249-L250+L289-L290+L329-L330+1600000)</f>
        <v>1735047</v>
      </c>
      <c r="M69" s="320">
        <f>SUM(M89-M90+M129-M130+M169-M170+M209-M210+M249-M250+M289-M290+M329-M330)</f>
        <v>132025</v>
      </c>
      <c r="N69" s="320">
        <f>SUM(N89-N90+N129-N130+N169-N170+N209-N210+N249-N250+N289-N290+N329-N330)</f>
        <v>125665</v>
      </c>
      <c r="O69" s="278">
        <f>SUM(O89-O90+O129-O130+O169-O170+O209-O210+O249-O250+O289-O290+O329-O330)</f>
        <v>126208</v>
      </c>
    </row>
    <row r="70" spans="1:18">
      <c r="A70" s="292" t="s">
        <v>781</v>
      </c>
      <c r="B70" s="293" t="s">
        <v>811</v>
      </c>
      <c r="C70" s="294">
        <f t="shared" si="42"/>
        <v>6852862</v>
      </c>
      <c r="D70" s="321">
        <f>SUM(D68,D69)</f>
        <v>1048678</v>
      </c>
      <c r="E70" s="321">
        <f t="shared" ref="E70:O70" si="44">SUM(E68,E69)</f>
        <v>284668</v>
      </c>
      <c r="F70" s="321">
        <f t="shared" si="44"/>
        <v>1394191</v>
      </c>
      <c r="G70" s="321">
        <f t="shared" si="44"/>
        <v>280017</v>
      </c>
      <c r="H70" s="321">
        <f t="shared" si="44"/>
        <v>279854</v>
      </c>
      <c r="I70" s="321">
        <f t="shared" si="44"/>
        <v>301288</v>
      </c>
      <c r="J70" s="321">
        <f t="shared" si="44"/>
        <v>290252</v>
      </c>
      <c r="K70" s="321">
        <f t="shared" si="44"/>
        <v>283941</v>
      </c>
      <c r="L70" s="321">
        <f t="shared" si="44"/>
        <v>1874420</v>
      </c>
      <c r="M70" s="321">
        <f t="shared" si="44"/>
        <v>271398</v>
      </c>
      <c r="N70" s="321">
        <f t="shared" si="44"/>
        <v>265036</v>
      </c>
      <c r="O70" s="354">
        <f t="shared" si="44"/>
        <v>279119</v>
      </c>
    </row>
    <row r="71" spans="1:18">
      <c r="A71" s="271" t="s">
        <v>812</v>
      </c>
      <c r="B71" s="272" t="s">
        <v>813</v>
      </c>
      <c r="C71" s="323">
        <f t="shared" si="42"/>
        <v>2373329</v>
      </c>
      <c r="D71" s="274">
        <v>197777</v>
      </c>
      <c r="E71" s="337">
        <v>197777</v>
      </c>
      <c r="F71" s="337">
        <v>197778</v>
      </c>
      <c r="G71" s="274">
        <v>197777</v>
      </c>
      <c r="H71" s="337">
        <v>197777</v>
      </c>
      <c r="I71" s="337">
        <v>197778</v>
      </c>
      <c r="J71" s="274">
        <v>197778</v>
      </c>
      <c r="K71" s="337">
        <v>197777</v>
      </c>
      <c r="L71" s="337">
        <v>197778</v>
      </c>
      <c r="M71" s="274">
        <v>197777</v>
      </c>
      <c r="N71" s="337">
        <v>197777</v>
      </c>
      <c r="O71" s="339">
        <v>197778</v>
      </c>
    </row>
    <row r="72" spans="1:18">
      <c r="A72" s="271" t="s">
        <v>814</v>
      </c>
      <c r="B72" s="272" t="s">
        <v>815</v>
      </c>
      <c r="C72" s="273">
        <f t="shared" si="42"/>
        <v>176507</v>
      </c>
      <c r="D72" s="274">
        <v>14708</v>
      </c>
      <c r="E72" s="274">
        <v>14709</v>
      </c>
      <c r="F72" s="274">
        <v>14709</v>
      </c>
      <c r="G72" s="274">
        <v>14709</v>
      </c>
      <c r="H72" s="274">
        <v>14709</v>
      </c>
      <c r="I72" s="274">
        <v>14709</v>
      </c>
      <c r="J72" s="274">
        <v>14709</v>
      </c>
      <c r="K72" s="274">
        <v>14709</v>
      </c>
      <c r="L72" s="274">
        <v>14709</v>
      </c>
      <c r="M72" s="274">
        <v>14709</v>
      </c>
      <c r="N72" s="274">
        <v>14709</v>
      </c>
      <c r="O72" s="273">
        <v>14709</v>
      </c>
    </row>
    <row r="73" spans="1:18">
      <c r="A73" s="324" t="s">
        <v>816</v>
      </c>
      <c r="B73" s="325" t="s">
        <v>817</v>
      </c>
      <c r="C73" s="295">
        <f t="shared" si="42"/>
        <v>160924</v>
      </c>
      <c r="D73" s="355">
        <v>13410</v>
      </c>
      <c r="E73" s="356">
        <v>13410</v>
      </c>
      <c r="F73" s="356">
        <v>13411</v>
      </c>
      <c r="G73" s="355">
        <v>13410</v>
      </c>
      <c r="H73" s="356">
        <v>13410</v>
      </c>
      <c r="I73" s="356">
        <v>13411</v>
      </c>
      <c r="J73" s="355">
        <v>13410</v>
      </c>
      <c r="K73" s="356">
        <v>13410</v>
      </c>
      <c r="L73" s="356">
        <v>13411</v>
      </c>
      <c r="M73" s="355">
        <v>13410</v>
      </c>
      <c r="N73" s="356">
        <v>13410</v>
      </c>
      <c r="O73" s="357">
        <v>13411</v>
      </c>
    </row>
    <row r="74" spans="1:18" s="282" customFormat="1" ht="15">
      <c r="A74" s="276" t="s">
        <v>788</v>
      </c>
      <c r="B74" s="277" t="s">
        <v>818</v>
      </c>
      <c r="C74" s="319">
        <f t="shared" si="42"/>
        <v>2710760</v>
      </c>
      <c r="D74" s="279">
        <f>SUM(D71:D73)</f>
        <v>225895</v>
      </c>
      <c r="E74" s="291">
        <f t="shared" ref="E74:O74" si="45">SUM(E71:E73)</f>
        <v>225896</v>
      </c>
      <c r="F74" s="291">
        <f t="shared" si="45"/>
        <v>225898</v>
      </c>
      <c r="G74" s="291">
        <f t="shared" si="45"/>
        <v>225896</v>
      </c>
      <c r="H74" s="291">
        <f t="shared" si="45"/>
        <v>225896</v>
      </c>
      <c r="I74" s="291">
        <f t="shared" si="45"/>
        <v>225898</v>
      </c>
      <c r="J74" s="291">
        <f t="shared" si="45"/>
        <v>225897</v>
      </c>
      <c r="K74" s="291">
        <f t="shared" si="45"/>
        <v>225896</v>
      </c>
      <c r="L74" s="291">
        <f t="shared" si="45"/>
        <v>225898</v>
      </c>
      <c r="M74" s="291">
        <f t="shared" si="45"/>
        <v>225896</v>
      </c>
      <c r="N74" s="291">
        <f t="shared" si="45"/>
        <v>225896</v>
      </c>
      <c r="O74" s="280">
        <f t="shared" si="45"/>
        <v>225898</v>
      </c>
      <c r="P74" s="281"/>
      <c r="Q74" s="281"/>
      <c r="R74" s="281"/>
    </row>
    <row r="75" spans="1:18" s="282" customFormat="1" ht="15">
      <c r="A75" s="296" t="s">
        <v>819</v>
      </c>
      <c r="B75" s="297" t="s">
        <v>820</v>
      </c>
      <c r="C75" s="326">
        <f t="shared" si="42"/>
        <v>263205</v>
      </c>
      <c r="D75" s="358">
        <v>21934</v>
      </c>
      <c r="E75" s="291">
        <v>21934</v>
      </c>
      <c r="F75" s="291">
        <v>21933</v>
      </c>
      <c r="G75" s="291">
        <v>21934</v>
      </c>
      <c r="H75" s="291">
        <v>21934</v>
      </c>
      <c r="I75" s="291">
        <v>21933</v>
      </c>
      <c r="J75" s="291">
        <v>21934</v>
      </c>
      <c r="K75" s="291">
        <v>21934</v>
      </c>
      <c r="L75" s="291">
        <v>21934</v>
      </c>
      <c r="M75" s="291">
        <v>21934</v>
      </c>
      <c r="N75" s="291">
        <v>21934</v>
      </c>
      <c r="O75" s="359">
        <v>21933</v>
      </c>
      <c r="P75" s="281"/>
      <c r="Q75" s="281"/>
      <c r="R75" s="281"/>
    </row>
    <row r="76" spans="1:18" s="282" customFormat="1" ht="15">
      <c r="A76" s="276" t="s">
        <v>821</v>
      </c>
      <c r="B76" s="277" t="s">
        <v>810</v>
      </c>
      <c r="C76" s="319">
        <f t="shared" si="42"/>
        <v>79085</v>
      </c>
      <c r="D76" s="279">
        <f t="shared" ref="D76:O76" si="46">SUM(D96+D136+D176+D216+D256+D296+D356)</f>
        <v>9323</v>
      </c>
      <c r="E76" s="279">
        <f t="shared" si="46"/>
        <v>5245</v>
      </c>
      <c r="F76" s="279">
        <f t="shared" si="46"/>
        <v>8229</v>
      </c>
      <c r="G76" s="279">
        <f t="shared" si="46"/>
        <v>9302</v>
      </c>
      <c r="H76" s="279">
        <f t="shared" si="46"/>
        <v>5874</v>
      </c>
      <c r="I76" s="279">
        <f t="shared" si="46"/>
        <v>6424</v>
      </c>
      <c r="J76" s="279">
        <f t="shared" si="46"/>
        <v>11801</v>
      </c>
      <c r="K76" s="279">
        <f t="shared" si="46"/>
        <v>12824</v>
      </c>
      <c r="L76" s="279">
        <f t="shared" si="46"/>
        <v>3891</v>
      </c>
      <c r="M76" s="279">
        <f t="shared" si="46"/>
        <v>2607</v>
      </c>
      <c r="N76" s="279">
        <f t="shared" si="46"/>
        <v>2051</v>
      </c>
      <c r="O76" s="278">
        <f t="shared" si="46"/>
        <v>1514</v>
      </c>
      <c r="P76" s="281"/>
      <c r="Q76" s="281"/>
      <c r="R76" s="281"/>
    </row>
    <row r="77" spans="1:18" s="282" customFormat="1" ht="15.75" thickBot="1">
      <c r="A77" s="327" t="s">
        <v>793</v>
      </c>
      <c r="B77" s="328" t="s">
        <v>822</v>
      </c>
      <c r="C77" s="329">
        <f t="shared" si="42"/>
        <v>3053050</v>
      </c>
      <c r="D77" s="330">
        <f>SUM(D74,D75,D76)</f>
        <v>257152</v>
      </c>
      <c r="E77" s="330">
        <f t="shared" ref="E77:O77" si="47">SUM(E74,E75,E76)</f>
        <v>253075</v>
      </c>
      <c r="F77" s="330">
        <f t="shared" si="47"/>
        <v>256060</v>
      </c>
      <c r="G77" s="330">
        <f t="shared" si="47"/>
        <v>257132</v>
      </c>
      <c r="H77" s="330">
        <f t="shared" si="47"/>
        <v>253704</v>
      </c>
      <c r="I77" s="330">
        <f t="shared" si="47"/>
        <v>254255</v>
      </c>
      <c r="J77" s="330">
        <f t="shared" si="47"/>
        <v>259632</v>
      </c>
      <c r="K77" s="330">
        <f t="shared" si="47"/>
        <v>260654</v>
      </c>
      <c r="L77" s="330">
        <f t="shared" si="47"/>
        <v>251723</v>
      </c>
      <c r="M77" s="330">
        <f t="shared" si="47"/>
        <v>250437</v>
      </c>
      <c r="N77" s="330">
        <f t="shared" si="47"/>
        <v>249881</v>
      </c>
      <c r="O77" s="360">
        <f t="shared" si="47"/>
        <v>249345</v>
      </c>
      <c r="P77" s="281"/>
      <c r="Q77" s="281"/>
      <c r="R77" s="281"/>
    </row>
    <row r="78" spans="1:18" ht="15" thickBot="1">
      <c r="A78" s="332" t="s">
        <v>823</v>
      </c>
      <c r="B78" s="333" t="s">
        <v>824</v>
      </c>
      <c r="C78" s="334">
        <f t="shared" si="42"/>
        <v>9905912</v>
      </c>
      <c r="D78" s="335">
        <f>SUM(D70,D77)</f>
        <v>1305830</v>
      </c>
      <c r="E78" s="335">
        <f t="shared" ref="E78:O78" si="48">SUM(E70,E77)</f>
        <v>537743</v>
      </c>
      <c r="F78" s="335">
        <f t="shared" si="48"/>
        <v>1650251</v>
      </c>
      <c r="G78" s="335">
        <f t="shared" si="48"/>
        <v>537149</v>
      </c>
      <c r="H78" s="335">
        <f t="shared" si="48"/>
        <v>533558</v>
      </c>
      <c r="I78" s="335">
        <f t="shared" si="48"/>
        <v>555543</v>
      </c>
      <c r="J78" s="335">
        <f t="shared" si="48"/>
        <v>549884</v>
      </c>
      <c r="K78" s="335">
        <f t="shared" si="48"/>
        <v>544595</v>
      </c>
      <c r="L78" s="335">
        <f t="shared" si="48"/>
        <v>2126143</v>
      </c>
      <c r="M78" s="335">
        <f t="shared" si="48"/>
        <v>521835</v>
      </c>
      <c r="N78" s="335">
        <f t="shared" si="48"/>
        <v>514917</v>
      </c>
      <c r="O78" s="361">
        <f t="shared" si="48"/>
        <v>528464</v>
      </c>
    </row>
    <row r="81" spans="1:18" s="260" customFormat="1" ht="12.75">
      <c r="A81" s="257" t="s">
        <v>827</v>
      </c>
      <c r="B81" s="257"/>
      <c r="C81" s="257"/>
      <c r="D81" s="257"/>
      <c r="E81" s="257"/>
      <c r="F81" s="257"/>
      <c r="G81" s="258" t="s">
        <v>751</v>
      </c>
      <c r="H81" s="258"/>
      <c r="I81" s="258"/>
      <c r="J81" s="258"/>
      <c r="K81" s="258"/>
      <c r="L81" s="258"/>
      <c r="M81" s="730" t="s">
        <v>828</v>
      </c>
      <c r="N81" s="730"/>
      <c r="O81" s="730"/>
      <c r="P81" s="259"/>
      <c r="Q81" s="259"/>
      <c r="R81" s="259"/>
    </row>
    <row r="82" spans="1:18" ht="15" thickBot="1"/>
    <row r="83" spans="1:18">
      <c r="A83" s="264"/>
      <c r="B83" s="265" t="s">
        <v>753</v>
      </c>
      <c r="C83" s="266" t="s">
        <v>754</v>
      </c>
      <c r="D83" s="267" t="s">
        <v>755</v>
      </c>
      <c r="E83" s="268" t="s">
        <v>756</v>
      </c>
      <c r="F83" s="268" t="s">
        <v>757</v>
      </c>
      <c r="G83" s="268" t="s">
        <v>758</v>
      </c>
      <c r="H83" s="268" t="s">
        <v>759</v>
      </c>
      <c r="I83" s="268" t="s">
        <v>760</v>
      </c>
      <c r="J83" s="268" t="s">
        <v>761</v>
      </c>
      <c r="K83" s="268" t="s">
        <v>762</v>
      </c>
      <c r="L83" s="268" t="s">
        <v>763</v>
      </c>
      <c r="M83" s="268" t="s">
        <v>764</v>
      </c>
      <c r="N83" s="268" t="s">
        <v>765</v>
      </c>
      <c r="O83" s="269" t="s">
        <v>766</v>
      </c>
    </row>
    <row r="84" spans="1:18">
      <c r="A84" s="271" t="s">
        <v>767</v>
      </c>
      <c r="B84" s="272" t="s">
        <v>768</v>
      </c>
      <c r="C84" s="273">
        <f>SUM(D84:O84)</f>
        <v>0</v>
      </c>
      <c r="D84" s="274">
        <v>0</v>
      </c>
      <c r="E84" s="337">
        <v>0</v>
      </c>
      <c r="F84" s="337">
        <v>0</v>
      </c>
      <c r="G84" s="337">
        <v>0</v>
      </c>
      <c r="H84" s="337">
        <v>0</v>
      </c>
      <c r="I84" s="337">
        <v>0</v>
      </c>
      <c r="J84" s="337">
        <v>0</v>
      </c>
      <c r="K84" s="337">
        <v>0</v>
      </c>
      <c r="L84" s="337">
        <v>0</v>
      </c>
      <c r="M84" s="337">
        <v>0</v>
      </c>
      <c r="N84" s="337">
        <v>0</v>
      </c>
      <c r="O84" s="339">
        <v>0</v>
      </c>
    </row>
    <row r="85" spans="1:18">
      <c r="A85" s="271" t="s">
        <v>769</v>
      </c>
      <c r="B85" s="272" t="s">
        <v>770</v>
      </c>
      <c r="C85" s="273">
        <f t="shared" ref="C85:C94" si="49">SUM(D85:O85)</f>
        <v>5000</v>
      </c>
      <c r="D85" s="274">
        <v>417</v>
      </c>
      <c r="E85" s="274">
        <v>416</v>
      </c>
      <c r="F85" s="274">
        <v>417</v>
      </c>
      <c r="G85" s="274">
        <v>416</v>
      </c>
      <c r="H85" s="274">
        <v>417</v>
      </c>
      <c r="I85" s="274">
        <v>417</v>
      </c>
      <c r="J85" s="274">
        <v>417</v>
      </c>
      <c r="K85" s="274">
        <v>416</v>
      </c>
      <c r="L85" s="274">
        <v>417</v>
      </c>
      <c r="M85" s="274">
        <v>416</v>
      </c>
      <c r="N85" s="274">
        <v>417</v>
      </c>
      <c r="O85" s="273">
        <v>417</v>
      </c>
    </row>
    <row r="86" spans="1:18">
      <c r="A86" s="271" t="s">
        <v>771</v>
      </c>
      <c r="B86" s="272" t="s">
        <v>772</v>
      </c>
      <c r="C86" s="273">
        <f t="shared" si="49"/>
        <v>3175</v>
      </c>
      <c r="D86" s="274">
        <v>265</v>
      </c>
      <c r="E86" s="337">
        <v>264</v>
      </c>
      <c r="F86" s="337">
        <v>265</v>
      </c>
      <c r="G86" s="337">
        <v>264</v>
      </c>
      <c r="H86" s="337">
        <v>265</v>
      </c>
      <c r="I86" s="337">
        <v>265</v>
      </c>
      <c r="J86" s="337">
        <v>265</v>
      </c>
      <c r="K86" s="337">
        <v>264</v>
      </c>
      <c r="L86" s="337">
        <v>265</v>
      </c>
      <c r="M86" s="337">
        <v>264</v>
      </c>
      <c r="N86" s="337">
        <v>265</v>
      </c>
      <c r="O86" s="339">
        <v>264</v>
      </c>
    </row>
    <row r="87" spans="1:18">
      <c r="A87" s="271" t="s">
        <v>773</v>
      </c>
      <c r="B87" s="272" t="s">
        <v>774</v>
      </c>
      <c r="C87" s="273">
        <f t="shared" si="49"/>
        <v>0</v>
      </c>
      <c r="D87" s="274"/>
      <c r="E87" s="337"/>
      <c r="F87" s="337"/>
      <c r="G87" s="337"/>
      <c r="H87" s="337"/>
      <c r="I87" s="337"/>
      <c r="J87" s="337"/>
      <c r="K87" s="337"/>
      <c r="L87" s="337"/>
      <c r="M87" s="337"/>
      <c r="N87" s="337"/>
      <c r="O87" s="339"/>
    </row>
    <row r="88" spans="1:18">
      <c r="A88" s="276" t="s">
        <v>775</v>
      </c>
      <c r="B88" s="277" t="s">
        <v>776</v>
      </c>
      <c r="C88" s="278">
        <f t="shared" si="49"/>
        <v>8175</v>
      </c>
      <c r="D88" s="279">
        <f>SUM(D84:D87)</f>
        <v>682</v>
      </c>
      <c r="E88" s="279">
        <f t="shared" ref="E88:O88" si="50">SUM(E84:E87)</f>
        <v>680</v>
      </c>
      <c r="F88" s="279">
        <f t="shared" si="50"/>
        <v>682</v>
      </c>
      <c r="G88" s="279">
        <f t="shared" si="50"/>
        <v>680</v>
      </c>
      <c r="H88" s="279">
        <f t="shared" si="50"/>
        <v>682</v>
      </c>
      <c r="I88" s="279">
        <f t="shared" si="50"/>
        <v>682</v>
      </c>
      <c r="J88" s="279">
        <f t="shared" si="50"/>
        <v>682</v>
      </c>
      <c r="K88" s="279">
        <f t="shared" si="50"/>
        <v>680</v>
      </c>
      <c r="L88" s="279">
        <f t="shared" si="50"/>
        <v>682</v>
      </c>
      <c r="M88" s="279">
        <f t="shared" si="50"/>
        <v>680</v>
      </c>
      <c r="N88" s="279">
        <f t="shared" si="50"/>
        <v>682</v>
      </c>
      <c r="O88" s="278">
        <f t="shared" si="50"/>
        <v>681</v>
      </c>
    </row>
    <row r="89" spans="1:18">
      <c r="A89" s="276" t="s">
        <v>777</v>
      </c>
      <c r="B89" s="277" t="s">
        <v>778</v>
      </c>
      <c r="C89" s="278">
        <f>SUM(D89:O89)</f>
        <v>392889</v>
      </c>
      <c r="D89" s="279">
        <f>1988+42153</f>
        <v>44141</v>
      </c>
      <c r="E89" s="291">
        <v>44141</v>
      </c>
      <c r="F89" s="291">
        <v>44140</v>
      </c>
      <c r="G89" s="291">
        <v>28942</v>
      </c>
      <c r="H89" s="291">
        <v>28940</v>
      </c>
      <c r="I89" s="291">
        <v>28941</v>
      </c>
      <c r="J89" s="291">
        <v>28940</v>
      </c>
      <c r="K89" s="291">
        <v>28941</v>
      </c>
      <c r="L89" s="291">
        <v>28941</v>
      </c>
      <c r="M89" s="291">
        <v>28941</v>
      </c>
      <c r="N89" s="291">
        <v>28941</v>
      </c>
      <c r="O89" s="280">
        <v>28940</v>
      </c>
    </row>
    <row r="90" spans="1:18">
      <c r="A90" s="283" t="s">
        <v>779</v>
      </c>
      <c r="B90" s="284" t="s">
        <v>780</v>
      </c>
      <c r="C90" s="273">
        <f t="shared" si="49"/>
        <v>1988</v>
      </c>
      <c r="D90" s="340">
        <v>1988</v>
      </c>
      <c r="E90" s="341"/>
      <c r="F90" s="341"/>
      <c r="G90" s="341"/>
      <c r="H90" s="341"/>
      <c r="I90" s="341"/>
      <c r="J90" s="341"/>
      <c r="K90" s="341"/>
      <c r="L90" s="341"/>
      <c r="M90" s="341"/>
      <c r="N90" s="341"/>
      <c r="O90" s="342"/>
    </row>
    <row r="91" spans="1:18">
      <c r="A91" s="276" t="s">
        <v>781</v>
      </c>
      <c r="B91" s="277" t="s">
        <v>782</v>
      </c>
      <c r="C91" s="278">
        <f t="shared" si="49"/>
        <v>401064</v>
      </c>
      <c r="D91" s="279">
        <f>SUM(D88,D89)</f>
        <v>44823</v>
      </c>
      <c r="E91" s="279">
        <f>SUM(E88,E89)</f>
        <v>44821</v>
      </c>
      <c r="F91" s="279">
        <f t="shared" ref="F91:O91" si="51">SUM(F88,F89)</f>
        <v>44822</v>
      </c>
      <c r="G91" s="279">
        <f t="shared" si="51"/>
        <v>29622</v>
      </c>
      <c r="H91" s="279">
        <f t="shared" si="51"/>
        <v>29622</v>
      </c>
      <c r="I91" s="279">
        <f t="shared" si="51"/>
        <v>29623</v>
      </c>
      <c r="J91" s="279">
        <f t="shared" si="51"/>
        <v>29622</v>
      </c>
      <c r="K91" s="279">
        <f t="shared" si="51"/>
        <v>29621</v>
      </c>
      <c r="L91" s="279">
        <f t="shared" si="51"/>
        <v>29623</v>
      </c>
      <c r="M91" s="279">
        <f t="shared" si="51"/>
        <v>29621</v>
      </c>
      <c r="N91" s="279">
        <f t="shared" si="51"/>
        <v>29623</v>
      </c>
      <c r="O91" s="280">
        <f t="shared" si="51"/>
        <v>29621</v>
      </c>
    </row>
    <row r="92" spans="1:18">
      <c r="A92" s="271" t="s">
        <v>769</v>
      </c>
      <c r="B92" s="272" t="s">
        <v>783</v>
      </c>
      <c r="C92" s="273">
        <f t="shared" si="49"/>
        <v>0</v>
      </c>
      <c r="D92" s="274"/>
      <c r="E92" s="337"/>
      <c r="F92" s="337"/>
      <c r="G92" s="337"/>
      <c r="H92" s="337"/>
      <c r="I92" s="337"/>
      <c r="J92" s="337"/>
      <c r="K92" s="337"/>
      <c r="L92" s="337"/>
      <c r="M92" s="337"/>
      <c r="N92" s="337"/>
      <c r="O92" s="339"/>
    </row>
    <row r="93" spans="1:18">
      <c r="A93" s="287" t="s">
        <v>784</v>
      </c>
      <c r="B93" s="288" t="s">
        <v>785</v>
      </c>
      <c r="C93" s="273">
        <f t="shared" si="49"/>
        <v>0</v>
      </c>
      <c r="D93" s="298"/>
      <c r="E93" s="343"/>
      <c r="F93" s="343"/>
      <c r="G93" s="343"/>
      <c r="H93" s="343"/>
      <c r="I93" s="343"/>
      <c r="J93" s="343"/>
      <c r="K93" s="343"/>
      <c r="L93" s="343"/>
      <c r="M93" s="343"/>
      <c r="N93" s="343"/>
      <c r="O93" s="344"/>
    </row>
    <row r="94" spans="1:18">
      <c r="A94" s="287" t="s">
        <v>786</v>
      </c>
      <c r="B94" s="288" t="s">
        <v>787</v>
      </c>
      <c r="C94" s="289">
        <f t="shared" si="49"/>
        <v>0</v>
      </c>
      <c r="D94" s="298"/>
      <c r="E94" s="343"/>
      <c r="F94" s="343"/>
      <c r="G94" s="343"/>
      <c r="H94" s="343"/>
      <c r="I94" s="343"/>
      <c r="J94" s="343"/>
      <c r="K94" s="343"/>
      <c r="L94" s="343"/>
      <c r="M94" s="343"/>
      <c r="N94" s="343"/>
      <c r="O94" s="344"/>
    </row>
    <row r="95" spans="1:18">
      <c r="A95" s="276" t="s">
        <v>788</v>
      </c>
      <c r="B95" s="277" t="s">
        <v>789</v>
      </c>
      <c r="C95" s="278">
        <f>SUM(D95:O95)</f>
        <v>0</v>
      </c>
      <c r="D95" s="290">
        <f>SUM(D92:D94)</f>
        <v>0</v>
      </c>
      <c r="E95" s="291">
        <f t="shared" ref="E95:O95" si="52">SUM(E92:E94)</f>
        <v>0</v>
      </c>
      <c r="F95" s="291">
        <f t="shared" si="52"/>
        <v>0</v>
      </c>
      <c r="G95" s="291">
        <f t="shared" si="52"/>
        <v>0</v>
      </c>
      <c r="H95" s="291">
        <f t="shared" si="52"/>
        <v>0</v>
      </c>
      <c r="I95" s="291">
        <f t="shared" si="52"/>
        <v>0</v>
      </c>
      <c r="J95" s="291">
        <f t="shared" si="52"/>
        <v>0</v>
      </c>
      <c r="K95" s="291">
        <f t="shared" si="52"/>
        <v>0</v>
      </c>
      <c r="L95" s="291">
        <f t="shared" si="52"/>
        <v>0</v>
      </c>
      <c r="M95" s="291">
        <f t="shared" si="52"/>
        <v>0</v>
      </c>
      <c r="N95" s="291">
        <f t="shared" si="52"/>
        <v>0</v>
      </c>
      <c r="O95" s="280">
        <f t="shared" si="52"/>
        <v>0</v>
      </c>
    </row>
    <row r="96" spans="1:18">
      <c r="A96" s="292" t="s">
        <v>790</v>
      </c>
      <c r="B96" s="293" t="s">
        <v>778</v>
      </c>
      <c r="C96" s="294">
        <f>SUM(D96:O96)</f>
        <v>16609</v>
      </c>
      <c r="D96" s="345">
        <v>1384</v>
      </c>
      <c r="E96" s="346">
        <v>1384</v>
      </c>
      <c r="F96" s="346">
        <v>1384</v>
      </c>
      <c r="G96" s="346">
        <v>1384</v>
      </c>
      <c r="H96" s="346">
        <v>1384</v>
      </c>
      <c r="I96" s="346">
        <v>1384</v>
      </c>
      <c r="J96" s="346">
        <v>1384</v>
      </c>
      <c r="K96" s="346">
        <v>1384</v>
      </c>
      <c r="L96" s="346">
        <v>1384</v>
      </c>
      <c r="M96" s="346">
        <v>1384</v>
      </c>
      <c r="N96" s="346">
        <v>1385</v>
      </c>
      <c r="O96" s="280">
        <v>1384</v>
      </c>
    </row>
    <row r="97" spans="1:18">
      <c r="A97" s="283" t="s">
        <v>779</v>
      </c>
      <c r="B97" s="284" t="s">
        <v>780</v>
      </c>
      <c r="C97" s="295">
        <f>SUM(D97:O97)</f>
        <v>0</v>
      </c>
      <c r="D97" s="347"/>
      <c r="E97" s="348"/>
      <c r="F97" s="348"/>
      <c r="G97" s="348"/>
      <c r="H97" s="348"/>
      <c r="I97" s="348"/>
      <c r="J97" s="348"/>
      <c r="K97" s="348"/>
      <c r="L97" s="348"/>
      <c r="M97" s="348"/>
      <c r="N97" s="348"/>
      <c r="O97" s="349"/>
    </row>
    <row r="98" spans="1:18" s="282" customFormat="1" ht="15.75" thickBot="1">
      <c r="A98" s="296" t="s">
        <v>791</v>
      </c>
      <c r="B98" s="297" t="s">
        <v>792</v>
      </c>
      <c r="C98" s="326">
        <f>SUM(D98:O98)</f>
        <v>16609</v>
      </c>
      <c r="D98" s="369">
        <f>SUM(D95,D96)</f>
        <v>1384</v>
      </c>
      <c r="E98" s="330">
        <f>SUM(E95,E96)</f>
        <v>1384</v>
      </c>
      <c r="F98" s="330">
        <f t="shared" ref="F98:O98" si="53">SUM(F95,F96)</f>
        <v>1384</v>
      </c>
      <c r="G98" s="330">
        <f t="shared" si="53"/>
        <v>1384</v>
      </c>
      <c r="H98" s="330">
        <f t="shared" si="53"/>
        <v>1384</v>
      </c>
      <c r="I98" s="330">
        <f t="shared" si="53"/>
        <v>1384</v>
      </c>
      <c r="J98" s="330">
        <f t="shared" si="53"/>
        <v>1384</v>
      </c>
      <c r="K98" s="330">
        <f t="shared" si="53"/>
        <v>1384</v>
      </c>
      <c r="L98" s="330">
        <f t="shared" si="53"/>
        <v>1384</v>
      </c>
      <c r="M98" s="330">
        <f t="shared" si="53"/>
        <v>1384</v>
      </c>
      <c r="N98" s="330">
        <f t="shared" si="53"/>
        <v>1385</v>
      </c>
      <c r="O98" s="331">
        <f t="shared" si="53"/>
        <v>1384</v>
      </c>
      <c r="P98" s="281"/>
      <c r="Q98" s="281"/>
      <c r="R98" s="281"/>
    </row>
    <row r="99" spans="1:18" ht="15" thickBot="1">
      <c r="A99" s="299" t="s">
        <v>793</v>
      </c>
      <c r="B99" s="300" t="s">
        <v>794</v>
      </c>
      <c r="C99" s="301">
        <f>SUM(D99:O99)</f>
        <v>417673</v>
      </c>
      <c r="D99" s="302">
        <f>SUM(D98,D91)</f>
        <v>46207</v>
      </c>
      <c r="E99" s="303">
        <f t="shared" ref="E99:O99" si="54">SUM(E91,E98)</f>
        <v>46205</v>
      </c>
      <c r="F99" s="303">
        <f t="shared" si="54"/>
        <v>46206</v>
      </c>
      <c r="G99" s="303">
        <f t="shared" si="54"/>
        <v>31006</v>
      </c>
      <c r="H99" s="303">
        <f t="shared" si="54"/>
        <v>31006</v>
      </c>
      <c r="I99" s="303">
        <f t="shared" si="54"/>
        <v>31007</v>
      </c>
      <c r="J99" s="303">
        <f t="shared" si="54"/>
        <v>31006</v>
      </c>
      <c r="K99" s="303">
        <f t="shared" si="54"/>
        <v>31005</v>
      </c>
      <c r="L99" s="303">
        <f t="shared" si="54"/>
        <v>31007</v>
      </c>
      <c r="M99" s="303">
        <f t="shared" si="54"/>
        <v>31005</v>
      </c>
      <c r="N99" s="303">
        <f t="shared" si="54"/>
        <v>31008</v>
      </c>
      <c r="O99" s="304">
        <f t="shared" si="54"/>
        <v>31005</v>
      </c>
    </row>
    <row r="100" spans="1:18">
      <c r="A100" s="306"/>
      <c r="B100" s="307" t="s">
        <v>795</v>
      </c>
      <c r="C100" s="308" t="s">
        <v>754</v>
      </c>
      <c r="D100" s="309"/>
      <c r="E100" s="310"/>
      <c r="F100" s="310"/>
      <c r="G100" s="310"/>
      <c r="H100" s="310"/>
      <c r="I100" s="310"/>
      <c r="J100" s="310"/>
      <c r="K100" s="310"/>
      <c r="L100" s="310"/>
      <c r="M100" s="310"/>
      <c r="N100" s="310"/>
      <c r="O100" s="311"/>
    </row>
    <row r="101" spans="1:18">
      <c r="A101" s="312" t="s">
        <v>796</v>
      </c>
      <c r="B101" s="313" t="s">
        <v>797</v>
      </c>
      <c r="C101" s="273">
        <f t="shared" ref="C101:C118" si="55">SUM(D101:O101)</f>
        <v>211057</v>
      </c>
      <c r="D101" s="274">
        <v>17588</v>
      </c>
      <c r="E101" s="337">
        <v>17588</v>
      </c>
      <c r="F101" s="337">
        <v>17588</v>
      </c>
      <c r="G101" s="337">
        <v>17588</v>
      </c>
      <c r="H101" s="337">
        <v>17588</v>
      </c>
      <c r="I101" s="337">
        <v>17589</v>
      </c>
      <c r="J101" s="337">
        <v>17588</v>
      </c>
      <c r="K101" s="337">
        <v>17588</v>
      </c>
      <c r="L101" s="337">
        <v>17588</v>
      </c>
      <c r="M101" s="337">
        <v>17588</v>
      </c>
      <c r="N101" s="337">
        <v>17588</v>
      </c>
      <c r="O101" s="339">
        <v>17588</v>
      </c>
    </row>
    <row r="102" spans="1:18">
      <c r="A102" s="271" t="s">
        <v>798</v>
      </c>
      <c r="B102" s="272" t="s">
        <v>799</v>
      </c>
      <c r="C102" s="273">
        <f t="shared" si="55"/>
        <v>60403</v>
      </c>
      <c r="D102" s="274">
        <v>5034</v>
      </c>
      <c r="E102" s="337">
        <v>5033</v>
      </c>
      <c r="F102" s="337">
        <v>5034</v>
      </c>
      <c r="G102" s="337">
        <v>5034</v>
      </c>
      <c r="H102" s="337">
        <v>5034</v>
      </c>
      <c r="I102" s="337">
        <v>5033</v>
      </c>
      <c r="J102" s="337">
        <v>5034</v>
      </c>
      <c r="K102" s="337">
        <v>5033</v>
      </c>
      <c r="L102" s="337">
        <v>5034</v>
      </c>
      <c r="M102" s="337">
        <v>5033</v>
      </c>
      <c r="N102" s="337">
        <v>5034</v>
      </c>
      <c r="O102" s="339">
        <v>5033</v>
      </c>
    </row>
    <row r="103" spans="1:18">
      <c r="A103" s="271" t="s">
        <v>800</v>
      </c>
      <c r="B103" s="272" t="s">
        <v>801</v>
      </c>
      <c r="C103" s="273">
        <f t="shared" si="55"/>
        <v>84004</v>
      </c>
      <c r="D103" s="274">
        <v>7001</v>
      </c>
      <c r="E103" s="337">
        <v>7000</v>
      </c>
      <c r="F103" s="337">
        <v>7000</v>
      </c>
      <c r="G103" s="337">
        <v>7000</v>
      </c>
      <c r="H103" s="337">
        <v>7000</v>
      </c>
      <c r="I103" s="337">
        <v>7001</v>
      </c>
      <c r="J103" s="337">
        <v>7000</v>
      </c>
      <c r="K103" s="337">
        <v>7000</v>
      </c>
      <c r="L103" s="337">
        <v>7001</v>
      </c>
      <c r="M103" s="337">
        <v>7000</v>
      </c>
      <c r="N103" s="337">
        <v>7001</v>
      </c>
      <c r="O103" s="339">
        <v>7000</v>
      </c>
    </row>
    <row r="104" spans="1:18">
      <c r="A104" s="271" t="s">
        <v>802</v>
      </c>
      <c r="B104" s="272" t="s">
        <v>803</v>
      </c>
      <c r="C104" s="273">
        <f t="shared" si="55"/>
        <v>45600</v>
      </c>
      <c r="D104" s="274">
        <v>15200</v>
      </c>
      <c r="E104" s="274">
        <v>15200</v>
      </c>
      <c r="F104" s="274">
        <v>15200</v>
      </c>
      <c r="G104" s="274">
        <v>0</v>
      </c>
      <c r="H104" s="274">
        <v>0</v>
      </c>
      <c r="I104" s="274">
        <v>0</v>
      </c>
      <c r="J104" s="274">
        <v>0</v>
      </c>
      <c r="K104" s="274">
        <v>0</v>
      </c>
      <c r="L104" s="274">
        <v>0</v>
      </c>
      <c r="M104" s="274">
        <v>0</v>
      </c>
      <c r="N104" s="274">
        <v>0</v>
      </c>
      <c r="O104" s="273">
        <v>0</v>
      </c>
    </row>
    <row r="105" spans="1:18">
      <c r="A105" s="271" t="s">
        <v>804</v>
      </c>
      <c r="B105" s="272" t="s">
        <v>805</v>
      </c>
      <c r="C105" s="314">
        <f t="shared" si="55"/>
        <v>0</v>
      </c>
      <c r="D105" s="274"/>
      <c r="E105" s="337"/>
      <c r="F105" s="337"/>
      <c r="G105" s="337"/>
      <c r="H105" s="337"/>
      <c r="I105" s="337"/>
      <c r="J105" s="337"/>
      <c r="K105" s="337"/>
      <c r="L105" s="337"/>
      <c r="M105" s="337"/>
      <c r="N105" s="337"/>
      <c r="O105" s="339"/>
    </row>
    <row r="106" spans="1:18">
      <c r="A106" s="283"/>
      <c r="B106" s="284" t="s">
        <v>806</v>
      </c>
      <c r="C106" s="315">
        <f t="shared" si="55"/>
        <v>0</v>
      </c>
      <c r="D106" s="350"/>
      <c r="E106" s="341"/>
      <c r="F106" s="341"/>
      <c r="G106" s="341"/>
      <c r="H106" s="341"/>
      <c r="I106" s="341"/>
      <c r="J106" s="341"/>
      <c r="K106" s="341"/>
      <c r="L106" s="341"/>
      <c r="M106" s="341"/>
      <c r="N106" s="341"/>
      <c r="O106" s="342"/>
    </row>
    <row r="107" spans="1:18">
      <c r="A107" s="316"/>
      <c r="B107" s="317" t="s">
        <v>807</v>
      </c>
      <c r="C107" s="318">
        <f t="shared" si="55"/>
        <v>0</v>
      </c>
      <c r="D107" s="351"/>
      <c r="E107" s="352"/>
      <c r="F107" s="352"/>
      <c r="G107" s="352"/>
      <c r="H107" s="352"/>
      <c r="I107" s="352"/>
      <c r="J107" s="352"/>
      <c r="K107" s="352"/>
      <c r="L107" s="352"/>
      <c r="M107" s="352"/>
      <c r="N107" s="352"/>
      <c r="O107" s="353"/>
    </row>
    <row r="108" spans="1:18">
      <c r="A108" s="276" t="s">
        <v>775</v>
      </c>
      <c r="B108" s="277" t="s">
        <v>808</v>
      </c>
      <c r="C108" s="319">
        <f t="shared" si="55"/>
        <v>401064</v>
      </c>
      <c r="D108" s="320">
        <f>SUM(D101:D107)</f>
        <v>44823</v>
      </c>
      <c r="E108" s="291">
        <f t="shared" ref="E108:O108" si="56">SUM(E101:E107)</f>
        <v>44821</v>
      </c>
      <c r="F108" s="291">
        <f t="shared" si="56"/>
        <v>44822</v>
      </c>
      <c r="G108" s="291">
        <f t="shared" si="56"/>
        <v>29622</v>
      </c>
      <c r="H108" s="291">
        <f t="shared" si="56"/>
        <v>29622</v>
      </c>
      <c r="I108" s="291">
        <f t="shared" si="56"/>
        <v>29623</v>
      </c>
      <c r="J108" s="291">
        <f t="shared" si="56"/>
        <v>29622</v>
      </c>
      <c r="K108" s="291">
        <f t="shared" si="56"/>
        <v>29621</v>
      </c>
      <c r="L108" s="291">
        <f t="shared" si="56"/>
        <v>29623</v>
      </c>
      <c r="M108" s="291">
        <f t="shared" si="56"/>
        <v>29621</v>
      </c>
      <c r="N108" s="291">
        <f t="shared" si="56"/>
        <v>29623</v>
      </c>
      <c r="O108" s="280">
        <f t="shared" si="56"/>
        <v>29621</v>
      </c>
    </row>
    <row r="109" spans="1:18">
      <c r="A109" s="276" t="s">
        <v>809</v>
      </c>
      <c r="B109" s="277" t="s">
        <v>810</v>
      </c>
      <c r="C109" s="278">
        <f t="shared" si="55"/>
        <v>0</v>
      </c>
      <c r="D109" s="320"/>
      <c r="E109" s="291"/>
      <c r="F109" s="291"/>
      <c r="G109" s="291"/>
      <c r="H109" s="291"/>
      <c r="I109" s="291"/>
      <c r="J109" s="291"/>
      <c r="K109" s="291"/>
      <c r="L109" s="291"/>
      <c r="M109" s="291"/>
      <c r="N109" s="291"/>
      <c r="O109" s="280"/>
    </row>
    <row r="110" spans="1:18">
      <c r="A110" s="292" t="s">
        <v>781</v>
      </c>
      <c r="B110" s="293" t="s">
        <v>811</v>
      </c>
      <c r="C110" s="294">
        <f t="shared" si="55"/>
        <v>401064</v>
      </c>
      <c r="D110" s="321">
        <f>SUM(D108,D109)</f>
        <v>44823</v>
      </c>
      <c r="E110" s="321">
        <f t="shared" ref="E110:O110" si="57">SUM(E108,E109)</f>
        <v>44821</v>
      </c>
      <c r="F110" s="321">
        <f t="shared" si="57"/>
        <v>44822</v>
      </c>
      <c r="G110" s="321">
        <f t="shared" si="57"/>
        <v>29622</v>
      </c>
      <c r="H110" s="321">
        <f t="shared" si="57"/>
        <v>29622</v>
      </c>
      <c r="I110" s="321">
        <f t="shared" si="57"/>
        <v>29623</v>
      </c>
      <c r="J110" s="321">
        <f t="shared" si="57"/>
        <v>29622</v>
      </c>
      <c r="K110" s="321">
        <f t="shared" si="57"/>
        <v>29621</v>
      </c>
      <c r="L110" s="321">
        <f t="shared" si="57"/>
        <v>29623</v>
      </c>
      <c r="M110" s="321">
        <f t="shared" si="57"/>
        <v>29621</v>
      </c>
      <c r="N110" s="321">
        <f t="shared" si="57"/>
        <v>29623</v>
      </c>
      <c r="O110" s="354">
        <f t="shared" si="57"/>
        <v>29621</v>
      </c>
    </row>
    <row r="111" spans="1:18">
      <c r="A111" s="271" t="s">
        <v>812</v>
      </c>
      <c r="B111" s="272" t="s">
        <v>813</v>
      </c>
      <c r="C111" s="323">
        <f t="shared" si="55"/>
        <v>16609</v>
      </c>
      <c r="D111" s="274">
        <v>1384</v>
      </c>
      <c r="E111" s="337">
        <v>1384</v>
      </c>
      <c r="F111" s="337">
        <v>1384</v>
      </c>
      <c r="G111" s="337">
        <v>1384</v>
      </c>
      <c r="H111" s="337">
        <v>1384</v>
      </c>
      <c r="I111" s="337">
        <v>1384</v>
      </c>
      <c r="J111" s="337">
        <v>1384</v>
      </c>
      <c r="K111" s="337">
        <v>1384</v>
      </c>
      <c r="L111" s="337">
        <v>1384</v>
      </c>
      <c r="M111" s="337">
        <v>1384</v>
      </c>
      <c r="N111" s="337">
        <v>1385</v>
      </c>
      <c r="O111" s="339">
        <v>1384</v>
      </c>
    </row>
    <row r="112" spans="1:18">
      <c r="A112" s="271" t="s">
        <v>814</v>
      </c>
      <c r="B112" s="272" t="s">
        <v>815</v>
      </c>
      <c r="C112" s="273">
        <f t="shared" si="55"/>
        <v>0</v>
      </c>
      <c r="D112" s="274"/>
      <c r="E112" s="274"/>
      <c r="F112" s="274"/>
      <c r="G112" s="274"/>
      <c r="H112" s="274"/>
      <c r="I112" s="274"/>
      <c r="J112" s="274"/>
      <c r="K112" s="274"/>
      <c r="L112" s="274"/>
      <c r="M112" s="274"/>
      <c r="N112" s="274"/>
      <c r="O112" s="273"/>
    </row>
    <row r="113" spans="1:18">
      <c r="A113" s="324" t="s">
        <v>816</v>
      </c>
      <c r="B113" s="325" t="s">
        <v>817</v>
      </c>
      <c r="C113" s="295">
        <f t="shared" si="55"/>
        <v>0</v>
      </c>
      <c r="D113" s="355"/>
      <c r="E113" s="356"/>
      <c r="F113" s="356"/>
      <c r="G113" s="356"/>
      <c r="H113" s="356"/>
      <c r="I113" s="356"/>
      <c r="J113" s="356"/>
      <c r="K113" s="356"/>
      <c r="L113" s="356"/>
      <c r="M113" s="356"/>
      <c r="N113" s="356"/>
      <c r="O113" s="357"/>
    </row>
    <row r="114" spans="1:18" s="282" customFormat="1" ht="15">
      <c r="A114" s="276" t="s">
        <v>788</v>
      </c>
      <c r="B114" s="277" t="s">
        <v>818</v>
      </c>
      <c r="C114" s="319">
        <f t="shared" si="55"/>
        <v>16609</v>
      </c>
      <c r="D114" s="279">
        <f>SUM(D111:D113)</f>
        <v>1384</v>
      </c>
      <c r="E114" s="291">
        <f t="shared" ref="E114:O114" si="58">SUM(E111:E113)</f>
        <v>1384</v>
      </c>
      <c r="F114" s="291">
        <f t="shared" si="58"/>
        <v>1384</v>
      </c>
      <c r="G114" s="291">
        <f t="shared" si="58"/>
        <v>1384</v>
      </c>
      <c r="H114" s="291">
        <f t="shared" si="58"/>
        <v>1384</v>
      </c>
      <c r="I114" s="291">
        <f t="shared" si="58"/>
        <v>1384</v>
      </c>
      <c r="J114" s="291">
        <f t="shared" si="58"/>
        <v>1384</v>
      </c>
      <c r="K114" s="291">
        <f t="shared" si="58"/>
        <v>1384</v>
      </c>
      <c r="L114" s="291">
        <f t="shared" si="58"/>
        <v>1384</v>
      </c>
      <c r="M114" s="291">
        <f t="shared" si="58"/>
        <v>1384</v>
      </c>
      <c r="N114" s="291">
        <f t="shared" si="58"/>
        <v>1385</v>
      </c>
      <c r="O114" s="280">
        <f t="shared" si="58"/>
        <v>1384</v>
      </c>
      <c r="P114" s="281"/>
      <c r="Q114" s="281"/>
      <c r="R114" s="281"/>
    </row>
    <row r="115" spans="1:18" s="282" customFormat="1" ht="15">
      <c r="A115" s="296" t="s">
        <v>819</v>
      </c>
      <c r="B115" s="297" t="s">
        <v>820</v>
      </c>
      <c r="C115" s="326">
        <f t="shared" si="55"/>
        <v>0</v>
      </c>
      <c r="D115" s="358"/>
      <c r="E115" s="362"/>
      <c r="F115" s="362"/>
      <c r="G115" s="362"/>
      <c r="H115" s="362"/>
      <c r="I115" s="362"/>
      <c r="J115" s="362"/>
      <c r="K115" s="362"/>
      <c r="L115" s="362"/>
      <c r="M115" s="362"/>
      <c r="N115" s="362"/>
      <c r="O115" s="359"/>
      <c r="P115" s="281"/>
      <c r="Q115" s="281"/>
      <c r="R115" s="281"/>
    </row>
    <row r="116" spans="1:18" s="282" customFormat="1" ht="15">
      <c r="A116" s="276" t="s">
        <v>821</v>
      </c>
      <c r="B116" s="277" t="s">
        <v>810</v>
      </c>
      <c r="C116" s="319">
        <f t="shared" si="55"/>
        <v>0</v>
      </c>
      <c r="D116" s="279"/>
      <c r="E116" s="291"/>
      <c r="F116" s="291"/>
      <c r="G116" s="291"/>
      <c r="H116" s="291"/>
      <c r="I116" s="291"/>
      <c r="J116" s="291"/>
      <c r="K116" s="291"/>
      <c r="L116" s="291"/>
      <c r="M116" s="291"/>
      <c r="N116" s="291"/>
      <c r="O116" s="280"/>
      <c r="P116" s="281"/>
      <c r="Q116" s="281"/>
      <c r="R116" s="281"/>
    </row>
    <row r="117" spans="1:18" s="282" customFormat="1" ht="15.75" thickBot="1">
      <c r="A117" s="327" t="s">
        <v>793</v>
      </c>
      <c r="B117" s="328" t="s">
        <v>822</v>
      </c>
      <c r="C117" s="329">
        <f t="shared" si="55"/>
        <v>16609</v>
      </c>
      <c r="D117" s="330">
        <f>SUM(D114,D115,D116)</f>
        <v>1384</v>
      </c>
      <c r="E117" s="330">
        <f t="shared" ref="E117:O117" si="59">SUM(E114,E115,E116)</f>
        <v>1384</v>
      </c>
      <c r="F117" s="330">
        <f t="shared" si="59"/>
        <v>1384</v>
      </c>
      <c r="G117" s="330">
        <f t="shared" si="59"/>
        <v>1384</v>
      </c>
      <c r="H117" s="330">
        <f t="shared" si="59"/>
        <v>1384</v>
      </c>
      <c r="I117" s="330">
        <f t="shared" si="59"/>
        <v>1384</v>
      </c>
      <c r="J117" s="330">
        <f t="shared" si="59"/>
        <v>1384</v>
      </c>
      <c r="K117" s="330">
        <f t="shared" si="59"/>
        <v>1384</v>
      </c>
      <c r="L117" s="330">
        <f t="shared" si="59"/>
        <v>1384</v>
      </c>
      <c r="M117" s="330">
        <f t="shared" si="59"/>
        <v>1384</v>
      </c>
      <c r="N117" s="330">
        <f t="shared" si="59"/>
        <v>1385</v>
      </c>
      <c r="O117" s="363">
        <f t="shared" si="59"/>
        <v>1384</v>
      </c>
      <c r="P117" s="281"/>
      <c r="Q117" s="281"/>
      <c r="R117" s="281"/>
    </row>
    <row r="118" spans="1:18" ht="15" thickBot="1">
      <c r="A118" s="332" t="s">
        <v>823</v>
      </c>
      <c r="B118" s="333" t="s">
        <v>824</v>
      </c>
      <c r="C118" s="334">
        <f t="shared" si="55"/>
        <v>417673</v>
      </c>
      <c r="D118" s="335">
        <f>SUM(D110,D117)</f>
        <v>46207</v>
      </c>
      <c r="E118" s="335">
        <f t="shared" ref="E118:O118" si="60">SUM(E110,E117)</f>
        <v>46205</v>
      </c>
      <c r="F118" s="335">
        <f t="shared" si="60"/>
        <v>46206</v>
      </c>
      <c r="G118" s="335">
        <f t="shared" si="60"/>
        <v>31006</v>
      </c>
      <c r="H118" s="335">
        <f t="shared" si="60"/>
        <v>31006</v>
      </c>
      <c r="I118" s="335">
        <f t="shared" si="60"/>
        <v>31007</v>
      </c>
      <c r="J118" s="335">
        <f t="shared" si="60"/>
        <v>31006</v>
      </c>
      <c r="K118" s="335">
        <f t="shared" si="60"/>
        <v>31005</v>
      </c>
      <c r="L118" s="335">
        <f t="shared" si="60"/>
        <v>31007</v>
      </c>
      <c r="M118" s="335">
        <f t="shared" si="60"/>
        <v>31005</v>
      </c>
      <c r="N118" s="335">
        <f t="shared" si="60"/>
        <v>31008</v>
      </c>
      <c r="O118" s="361">
        <f t="shared" si="60"/>
        <v>31005</v>
      </c>
    </row>
    <row r="120" spans="1:18">
      <c r="O120" s="263" t="s">
        <v>829</v>
      </c>
    </row>
    <row r="121" spans="1:18" s="260" customFormat="1" ht="12.75">
      <c r="A121" s="729" t="s">
        <v>443</v>
      </c>
      <c r="B121" s="729"/>
      <c r="C121" s="729"/>
      <c r="D121" s="729"/>
      <c r="E121" s="729"/>
      <c r="F121" s="258"/>
      <c r="G121" s="258" t="s">
        <v>751</v>
      </c>
      <c r="H121" s="258"/>
      <c r="I121" s="258"/>
      <c r="J121" s="258"/>
      <c r="K121" s="258"/>
      <c r="L121" s="258"/>
      <c r="M121" s="730" t="s">
        <v>830</v>
      </c>
      <c r="N121" s="730"/>
      <c r="O121" s="730"/>
      <c r="P121" s="259"/>
      <c r="Q121" s="259"/>
      <c r="R121" s="259"/>
    </row>
    <row r="122" spans="1:18" ht="15" thickBot="1">
      <c r="A122" s="261"/>
      <c r="B122" s="261"/>
      <c r="C122" s="261"/>
      <c r="D122" s="261"/>
      <c r="E122" s="261"/>
      <c r="F122" s="261"/>
      <c r="G122" s="261"/>
      <c r="H122" s="261"/>
      <c r="I122" s="261"/>
      <c r="J122" s="261"/>
      <c r="K122" s="261"/>
      <c r="L122" s="261"/>
      <c r="M122" s="261"/>
      <c r="N122" s="261"/>
      <c r="O122" s="261"/>
    </row>
    <row r="123" spans="1:18">
      <c r="A123" s="264"/>
      <c r="B123" s="265" t="s">
        <v>753</v>
      </c>
      <c r="C123" s="266" t="s">
        <v>754</v>
      </c>
      <c r="D123" s="267" t="s">
        <v>755</v>
      </c>
      <c r="E123" s="268" t="s">
        <v>756</v>
      </c>
      <c r="F123" s="268" t="s">
        <v>757</v>
      </c>
      <c r="G123" s="268" t="s">
        <v>758</v>
      </c>
      <c r="H123" s="268" t="s">
        <v>759</v>
      </c>
      <c r="I123" s="268" t="s">
        <v>760</v>
      </c>
      <c r="J123" s="268" t="s">
        <v>761</v>
      </c>
      <c r="K123" s="268" t="s">
        <v>762</v>
      </c>
      <c r="L123" s="268" t="s">
        <v>763</v>
      </c>
      <c r="M123" s="268" t="s">
        <v>764</v>
      </c>
      <c r="N123" s="268" t="s">
        <v>765</v>
      </c>
      <c r="O123" s="269" t="s">
        <v>766</v>
      </c>
    </row>
    <row r="124" spans="1:18">
      <c r="A124" s="271" t="s">
        <v>767</v>
      </c>
      <c r="B124" s="272" t="s">
        <v>768</v>
      </c>
      <c r="C124" s="273">
        <f>SUM(D124:O124)</f>
        <v>7936</v>
      </c>
      <c r="D124" s="274">
        <v>2645</v>
      </c>
      <c r="E124" s="337">
        <v>2646</v>
      </c>
      <c r="F124" s="337">
        <v>2645</v>
      </c>
      <c r="G124" s="337"/>
      <c r="H124" s="337"/>
      <c r="I124" s="337"/>
      <c r="J124" s="337"/>
      <c r="K124" s="337"/>
      <c r="L124" s="337"/>
      <c r="M124" s="337"/>
      <c r="N124" s="337"/>
      <c r="O124" s="339"/>
    </row>
    <row r="125" spans="1:18">
      <c r="A125" s="271" t="s">
        <v>769</v>
      </c>
      <c r="B125" s="272" t="s">
        <v>770</v>
      </c>
      <c r="C125" s="273">
        <f t="shared" ref="C125:C134" si="61">SUM(D125:O125)</f>
        <v>0</v>
      </c>
      <c r="D125" s="274"/>
      <c r="E125" s="274"/>
      <c r="F125" s="274"/>
      <c r="G125" s="274"/>
      <c r="H125" s="274"/>
      <c r="I125" s="274"/>
      <c r="J125" s="274"/>
      <c r="K125" s="274"/>
      <c r="L125" s="274"/>
      <c r="M125" s="274"/>
      <c r="N125" s="274"/>
      <c r="O125" s="273"/>
    </row>
    <row r="126" spans="1:18">
      <c r="A126" s="271" t="s">
        <v>771</v>
      </c>
      <c r="B126" s="272" t="s">
        <v>772</v>
      </c>
      <c r="C126" s="273">
        <f t="shared" si="61"/>
        <v>594500</v>
      </c>
      <c r="D126" s="274">
        <f>5+49540</f>
        <v>49545</v>
      </c>
      <c r="E126" s="337">
        <v>49540</v>
      </c>
      <c r="F126" s="337">
        <v>49540</v>
      </c>
      <c r="G126" s="337">
        <v>49540</v>
      </c>
      <c r="H126" s="337">
        <v>49540</v>
      </c>
      <c r="I126" s="337">
        <v>40000</v>
      </c>
      <c r="J126" s="337">
        <v>35000</v>
      </c>
      <c r="K126" s="337">
        <v>45000</v>
      </c>
      <c r="L126" s="337">
        <v>49540</v>
      </c>
      <c r="M126" s="337">
        <f>9545+49540</f>
        <v>59085</v>
      </c>
      <c r="N126" s="337">
        <f>9545+49540</f>
        <v>59085</v>
      </c>
      <c r="O126" s="339">
        <f>9545+49540</f>
        <v>59085</v>
      </c>
    </row>
    <row r="127" spans="1:18">
      <c r="A127" s="271" t="s">
        <v>773</v>
      </c>
      <c r="B127" s="272" t="s">
        <v>774</v>
      </c>
      <c r="C127" s="273">
        <f t="shared" si="61"/>
        <v>0</v>
      </c>
      <c r="D127" s="274"/>
      <c r="E127" s="337"/>
      <c r="F127" s="337"/>
      <c r="G127" s="337"/>
      <c r="H127" s="337"/>
      <c r="I127" s="337"/>
      <c r="J127" s="337"/>
      <c r="K127" s="337"/>
      <c r="L127" s="337"/>
      <c r="M127" s="337"/>
      <c r="N127" s="337"/>
      <c r="O127" s="339"/>
    </row>
    <row r="128" spans="1:18">
      <c r="A128" s="276" t="s">
        <v>775</v>
      </c>
      <c r="B128" s="277" t="s">
        <v>776</v>
      </c>
      <c r="C128" s="278">
        <f t="shared" si="61"/>
        <v>602436</v>
      </c>
      <c r="D128" s="279">
        <f>SUM(D124:D127)</f>
        <v>52190</v>
      </c>
      <c r="E128" s="279">
        <f t="shared" ref="E128:O128" si="62">SUM(E124:E127)</f>
        <v>52186</v>
      </c>
      <c r="F128" s="279">
        <f t="shared" si="62"/>
        <v>52185</v>
      </c>
      <c r="G128" s="279">
        <f t="shared" si="62"/>
        <v>49540</v>
      </c>
      <c r="H128" s="279">
        <f t="shared" si="62"/>
        <v>49540</v>
      </c>
      <c r="I128" s="279">
        <f t="shared" si="62"/>
        <v>40000</v>
      </c>
      <c r="J128" s="279">
        <f t="shared" si="62"/>
        <v>35000</v>
      </c>
      <c r="K128" s="279">
        <f t="shared" si="62"/>
        <v>45000</v>
      </c>
      <c r="L128" s="279">
        <f t="shared" si="62"/>
        <v>49540</v>
      </c>
      <c r="M128" s="279">
        <f t="shared" si="62"/>
        <v>59085</v>
      </c>
      <c r="N128" s="279">
        <f t="shared" si="62"/>
        <v>59085</v>
      </c>
      <c r="O128" s="278">
        <f t="shared" si="62"/>
        <v>59085</v>
      </c>
    </row>
    <row r="129" spans="1:18">
      <c r="A129" s="276" t="s">
        <v>777</v>
      </c>
      <c r="B129" s="277" t="s">
        <v>778</v>
      </c>
      <c r="C129" s="278">
        <f t="shared" si="61"/>
        <v>457210</v>
      </c>
      <c r="D129" s="279">
        <v>35804</v>
      </c>
      <c r="E129" s="291">
        <v>40308</v>
      </c>
      <c r="F129" s="291">
        <v>37809</v>
      </c>
      <c r="G129" s="291">
        <v>42496</v>
      </c>
      <c r="H129" s="291">
        <v>39996</v>
      </c>
      <c r="I129" s="291">
        <v>47036</v>
      </c>
      <c r="J129" s="291">
        <v>49036</v>
      </c>
      <c r="K129" s="291">
        <v>38036</v>
      </c>
      <c r="L129" s="291">
        <v>37496</v>
      </c>
      <c r="M129" s="291">
        <v>32951</v>
      </c>
      <c r="N129" s="291">
        <v>28291</v>
      </c>
      <c r="O129" s="280">
        <v>27951</v>
      </c>
    </row>
    <row r="130" spans="1:18">
      <c r="A130" s="283" t="s">
        <v>779</v>
      </c>
      <c r="B130" s="284" t="s">
        <v>780</v>
      </c>
      <c r="C130" s="273">
        <f t="shared" si="61"/>
        <v>3607</v>
      </c>
      <c r="D130" s="340">
        <v>3607</v>
      </c>
      <c r="E130" s="341"/>
      <c r="F130" s="341"/>
      <c r="G130" s="341"/>
      <c r="H130" s="341"/>
      <c r="I130" s="341"/>
      <c r="J130" s="341"/>
      <c r="K130" s="341"/>
      <c r="L130" s="341"/>
      <c r="M130" s="341"/>
      <c r="N130" s="341"/>
      <c r="O130" s="342"/>
    </row>
    <row r="131" spans="1:18">
      <c r="A131" s="276" t="s">
        <v>781</v>
      </c>
      <c r="B131" s="277" t="s">
        <v>782</v>
      </c>
      <c r="C131" s="278">
        <f t="shared" si="61"/>
        <v>1059646</v>
      </c>
      <c r="D131" s="279">
        <f>SUM(+D128,D129)</f>
        <v>87994</v>
      </c>
      <c r="E131" s="279">
        <f>SUM(E128,E129)</f>
        <v>92494</v>
      </c>
      <c r="F131" s="279">
        <f t="shared" ref="F131:O131" si="63">SUM(F128,F129)</f>
        <v>89994</v>
      </c>
      <c r="G131" s="279">
        <f t="shared" si="63"/>
        <v>92036</v>
      </c>
      <c r="H131" s="279">
        <f t="shared" si="63"/>
        <v>89536</v>
      </c>
      <c r="I131" s="279">
        <f t="shared" si="63"/>
        <v>87036</v>
      </c>
      <c r="J131" s="279">
        <f t="shared" si="63"/>
        <v>84036</v>
      </c>
      <c r="K131" s="279">
        <f t="shared" si="63"/>
        <v>83036</v>
      </c>
      <c r="L131" s="279">
        <f t="shared" si="63"/>
        <v>87036</v>
      </c>
      <c r="M131" s="279">
        <f t="shared" si="63"/>
        <v>92036</v>
      </c>
      <c r="N131" s="279">
        <f t="shared" si="63"/>
        <v>87376</v>
      </c>
      <c r="O131" s="280">
        <f t="shared" si="63"/>
        <v>87036</v>
      </c>
    </row>
    <row r="132" spans="1:18">
      <c r="A132" s="271" t="s">
        <v>769</v>
      </c>
      <c r="B132" s="272" t="s">
        <v>783</v>
      </c>
      <c r="C132" s="273">
        <f t="shared" si="61"/>
        <v>0</v>
      </c>
      <c r="D132" s="274"/>
      <c r="E132" s="337"/>
      <c r="F132" s="337"/>
      <c r="G132" s="337"/>
      <c r="H132" s="337"/>
      <c r="I132" s="337"/>
      <c r="J132" s="337"/>
      <c r="K132" s="337"/>
      <c r="L132" s="337"/>
      <c r="M132" s="337"/>
      <c r="N132" s="337"/>
      <c r="O132" s="339"/>
    </row>
    <row r="133" spans="1:18">
      <c r="A133" s="287" t="s">
        <v>784</v>
      </c>
      <c r="B133" s="288" t="s">
        <v>785</v>
      </c>
      <c r="C133" s="273">
        <f t="shared" si="61"/>
        <v>0</v>
      </c>
      <c r="D133" s="298"/>
      <c r="E133" s="343"/>
      <c r="F133" s="343"/>
      <c r="G133" s="343"/>
      <c r="H133" s="343"/>
      <c r="I133" s="343"/>
      <c r="J133" s="343"/>
      <c r="K133" s="343"/>
      <c r="L133" s="343"/>
      <c r="M133" s="343"/>
      <c r="N133" s="343"/>
      <c r="O133" s="344"/>
    </row>
    <row r="134" spans="1:18">
      <c r="A134" s="287" t="s">
        <v>786</v>
      </c>
      <c r="B134" s="288" t="s">
        <v>787</v>
      </c>
      <c r="C134" s="289">
        <f t="shared" si="61"/>
        <v>0</v>
      </c>
      <c r="D134" s="298"/>
      <c r="E134" s="343"/>
      <c r="F134" s="343"/>
      <c r="G134" s="343"/>
      <c r="H134" s="343"/>
      <c r="I134" s="343"/>
      <c r="J134" s="343"/>
      <c r="K134" s="343"/>
      <c r="L134" s="343"/>
      <c r="M134" s="343"/>
      <c r="N134" s="343"/>
      <c r="O134" s="344"/>
    </row>
    <row r="135" spans="1:18">
      <c r="A135" s="276" t="s">
        <v>788</v>
      </c>
      <c r="B135" s="277" t="s">
        <v>789</v>
      </c>
      <c r="C135" s="278">
        <f>SUM(D135:O135)</f>
        <v>0</v>
      </c>
      <c r="D135" s="290">
        <f>SUM(D132:D134)</f>
        <v>0</v>
      </c>
      <c r="E135" s="291">
        <f t="shared" ref="E135:O135" si="64">SUM(E132:E134)</f>
        <v>0</v>
      </c>
      <c r="F135" s="291">
        <f t="shared" si="64"/>
        <v>0</v>
      </c>
      <c r="G135" s="291">
        <f t="shared" si="64"/>
        <v>0</v>
      </c>
      <c r="H135" s="291">
        <f t="shared" si="64"/>
        <v>0</v>
      </c>
      <c r="I135" s="291">
        <f t="shared" si="64"/>
        <v>0</v>
      </c>
      <c r="J135" s="291">
        <f t="shared" si="64"/>
        <v>0</v>
      </c>
      <c r="K135" s="291">
        <f t="shared" si="64"/>
        <v>0</v>
      </c>
      <c r="L135" s="291">
        <f t="shared" si="64"/>
        <v>0</v>
      </c>
      <c r="M135" s="291">
        <f t="shared" si="64"/>
        <v>0</v>
      </c>
      <c r="N135" s="291">
        <f t="shared" si="64"/>
        <v>0</v>
      </c>
      <c r="O135" s="280">
        <f t="shared" si="64"/>
        <v>0</v>
      </c>
    </row>
    <row r="136" spans="1:18">
      <c r="A136" s="292" t="s">
        <v>790</v>
      </c>
      <c r="B136" s="293" t="s">
        <v>778</v>
      </c>
      <c r="C136" s="294">
        <f>SUM(D136:O136)</f>
        <v>52027</v>
      </c>
      <c r="D136" s="345">
        <f>+D154</f>
        <v>7151</v>
      </c>
      <c r="E136" s="346">
        <f t="shared" ref="E136:O136" si="65">+E154</f>
        <v>3731</v>
      </c>
      <c r="F136" s="346">
        <f t="shared" si="65"/>
        <v>4907</v>
      </c>
      <c r="G136" s="346">
        <f t="shared" si="65"/>
        <v>6788</v>
      </c>
      <c r="H136" s="346">
        <f t="shared" si="65"/>
        <v>2865</v>
      </c>
      <c r="I136" s="346">
        <f t="shared" si="65"/>
        <v>4910</v>
      </c>
      <c r="J136" s="346">
        <f t="shared" si="65"/>
        <v>10287</v>
      </c>
      <c r="K136" s="346">
        <f t="shared" si="65"/>
        <v>9017</v>
      </c>
      <c r="L136" s="346">
        <f t="shared" si="65"/>
        <v>1377</v>
      </c>
      <c r="M136" s="346">
        <f t="shared" si="65"/>
        <v>458</v>
      </c>
      <c r="N136" s="346">
        <f t="shared" si="65"/>
        <v>536</v>
      </c>
      <c r="O136" s="280">
        <f t="shared" si="65"/>
        <v>0</v>
      </c>
    </row>
    <row r="137" spans="1:18">
      <c r="A137" s="283" t="s">
        <v>779</v>
      </c>
      <c r="B137" s="284" t="s">
        <v>780</v>
      </c>
      <c r="C137" s="295">
        <f>SUM(D137:O137)</f>
        <v>0</v>
      </c>
      <c r="D137" s="347"/>
      <c r="E137" s="348"/>
      <c r="F137" s="348"/>
      <c r="G137" s="348"/>
      <c r="H137" s="348"/>
      <c r="I137" s="348"/>
      <c r="J137" s="348"/>
      <c r="K137" s="348"/>
      <c r="L137" s="348"/>
      <c r="M137" s="348"/>
      <c r="N137" s="348"/>
      <c r="O137" s="349"/>
    </row>
    <row r="138" spans="1:18" s="282" customFormat="1" ht="15.75" thickBot="1">
      <c r="A138" s="296" t="s">
        <v>791</v>
      </c>
      <c r="B138" s="297" t="s">
        <v>792</v>
      </c>
      <c r="C138" s="326">
        <f>SUM(D138:O138)</f>
        <v>52027</v>
      </c>
      <c r="D138" s="369">
        <f>SUM(D135,D136)</f>
        <v>7151</v>
      </c>
      <c r="E138" s="330">
        <f>SUM(E135,E136)</f>
        <v>3731</v>
      </c>
      <c r="F138" s="330">
        <f t="shared" ref="F138:O138" si="66">SUM(F135,F136)</f>
        <v>4907</v>
      </c>
      <c r="G138" s="330">
        <f t="shared" si="66"/>
        <v>6788</v>
      </c>
      <c r="H138" s="330">
        <f t="shared" si="66"/>
        <v>2865</v>
      </c>
      <c r="I138" s="330">
        <f t="shared" si="66"/>
        <v>4910</v>
      </c>
      <c r="J138" s="330">
        <f t="shared" si="66"/>
        <v>10287</v>
      </c>
      <c r="K138" s="330">
        <f t="shared" si="66"/>
        <v>9017</v>
      </c>
      <c r="L138" s="330">
        <f t="shared" si="66"/>
        <v>1377</v>
      </c>
      <c r="M138" s="330">
        <f t="shared" si="66"/>
        <v>458</v>
      </c>
      <c r="N138" s="330">
        <f t="shared" si="66"/>
        <v>536</v>
      </c>
      <c r="O138" s="331">
        <f t="shared" si="66"/>
        <v>0</v>
      </c>
      <c r="P138" s="281"/>
      <c r="Q138" s="281"/>
      <c r="R138" s="281"/>
    </row>
    <row r="139" spans="1:18" ht="15" thickBot="1">
      <c r="A139" s="299" t="s">
        <v>793</v>
      </c>
      <c r="B139" s="300" t="s">
        <v>794</v>
      </c>
      <c r="C139" s="301">
        <f>SUM(D139:O139)</f>
        <v>1111673</v>
      </c>
      <c r="D139" s="302">
        <f>SUM(D138,D131)</f>
        <v>95145</v>
      </c>
      <c r="E139" s="303">
        <f t="shared" ref="E139:O139" si="67">SUM(E131,E138)</f>
        <v>96225</v>
      </c>
      <c r="F139" s="303">
        <f t="shared" si="67"/>
        <v>94901</v>
      </c>
      <c r="G139" s="303">
        <f t="shared" si="67"/>
        <v>98824</v>
      </c>
      <c r="H139" s="303">
        <f t="shared" si="67"/>
        <v>92401</v>
      </c>
      <c r="I139" s="303">
        <f t="shared" si="67"/>
        <v>91946</v>
      </c>
      <c r="J139" s="303">
        <f t="shared" si="67"/>
        <v>94323</v>
      </c>
      <c r="K139" s="303">
        <f t="shared" si="67"/>
        <v>92053</v>
      </c>
      <c r="L139" s="303">
        <f t="shared" si="67"/>
        <v>88413</v>
      </c>
      <c r="M139" s="303">
        <f t="shared" si="67"/>
        <v>92494</v>
      </c>
      <c r="N139" s="303">
        <f t="shared" si="67"/>
        <v>87912</v>
      </c>
      <c r="O139" s="304">
        <f t="shared" si="67"/>
        <v>87036</v>
      </c>
    </row>
    <row r="140" spans="1:18">
      <c r="A140" s="306"/>
      <c r="B140" s="307" t="s">
        <v>795</v>
      </c>
      <c r="C140" s="308" t="s">
        <v>754</v>
      </c>
      <c r="D140" s="309"/>
      <c r="E140" s="310"/>
      <c r="F140" s="310"/>
      <c r="G140" s="310"/>
      <c r="H140" s="310"/>
      <c r="I140" s="310"/>
      <c r="J140" s="310"/>
      <c r="K140" s="310"/>
      <c r="L140" s="310"/>
      <c r="M140" s="310"/>
      <c r="N140" s="310"/>
      <c r="O140" s="311"/>
    </row>
    <row r="141" spans="1:18">
      <c r="A141" s="312" t="s">
        <v>796</v>
      </c>
      <c r="B141" s="313" t="s">
        <v>797</v>
      </c>
      <c r="C141" s="273">
        <f t="shared" ref="C141:C158" si="68">SUM(D141:O141)</f>
        <v>427218</v>
      </c>
      <c r="D141" s="274">
        <f>2302+35026</f>
        <v>37328</v>
      </c>
      <c r="E141" s="274">
        <f>2302+35026</f>
        <v>37328</v>
      </c>
      <c r="F141" s="274">
        <f>2302+35026</f>
        <v>37328</v>
      </c>
      <c r="G141" s="274">
        <v>35026</v>
      </c>
      <c r="H141" s="274">
        <v>35026</v>
      </c>
      <c r="I141" s="274">
        <v>35026</v>
      </c>
      <c r="J141" s="274">
        <v>35026</v>
      </c>
      <c r="K141" s="274">
        <v>35026</v>
      </c>
      <c r="L141" s="274">
        <v>35026</v>
      </c>
      <c r="M141" s="274">
        <v>35026</v>
      </c>
      <c r="N141" s="274">
        <v>35026</v>
      </c>
      <c r="O141" s="338">
        <v>35026</v>
      </c>
    </row>
    <row r="142" spans="1:18">
      <c r="A142" s="271" t="s">
        <v>798</v>
      </c>
      <c r="B142" s="272" t="s">
        <v>799</v>
      </c>
      <c r="C142" s="273">
        <f t="shared" si="68"/>
        <v>122088</v>
      </c>
      <c r="D142" s="274">
        <v>10666</v>
      </c>
      <c r="E142" s="337">
        <v>10666</v>
      </c>
      <c r="F142" s="337">
        <v>10666</v>
      </c>
      <c r="G142" s="337">
        <v>10010</v>
      </c>
      <c r="H142" s="337">
        <v>10010</v>
      </c>
      <c r="I142" s="337">
        <v>10010</v>
      </c>
      <c r="J142" s="337">
        <v>10010</v>
      </c>
      <c r="K142" s="337">
        <v>10010</v>
      </c>
      <c r="L142" s="337">
        <v>10010</v>
      </c>
      <c r="M142" s="337">
        <v>10010</v>
      </c>
      <c r="N142" s="337">
        <v>10010</v>
      </c>
      <c r="O142" s="339">
        <v>10010</v>
      </c>
    </row>
    <row r="143" spans="1:18">
      <c r="A143" s="271" t="s">
        <v>800</v>
      </c>
      <c r="B143" s="272" t="s">
        <v>801</v>
      </c>
      <c r="C143" s="273">
        <f t="shared" si="68"/>
        <v>510340</v>
      </c>
      <c r="D143" s="274">
        <v>40000</v>
      </c>
      <c r="E143" s="337">
        <f>2500+42000</f>
        <v>44500</v>
      </c>
      <c r="F143" s="337">
        <v>42000</v>
      </c>
      <c r="G143" s="337">
        <f>5000+42000</f>
        <v>47000</v>
      </c>
      <c r="H143" s="337">
        <f>2500+42000</f>
        <v>44500</v>
      </c>
      <c r="I143" s="337">
        <v>42000</v>
      </c>
      <c r="J143" s="337">
        <v>39000</v>
      </c>
      <c r="K143" s="337">
        <v>38000</v>
      </c>
      <c r="L143" s="337">
        <v>42000</v>
      </c>
      <c r="M143" s="337">
        <f>5000+42000</f>
        <v>47000</v>
      </c>
      <c r="N143" s="337">
        <f>340+42000</f>
        <v>42340</v>
      </c>
      <c r="O143" s="339">
        <v>42000</v>
      </c>
    </row>
    <row r="144" spans="1:18">
      <c r="A144" s="271" t="s">
        <v>802</v>
      </c>
      <c r="B144" s="272" t="s">
        <v>803</v>
      </c>
      <c r="C144" s="273">
        <f t="shared" si="68"/>
        <v>0</v>
      </c>
      <c r="D144" s="274"/>
      <c r="E144" s="274"/>
      <c r="F144" s="274"/>
      <c r="G144" s="274"/>
      <c r="H144" s="274"/>
      <c r="I144" s="274"/>
      <c r="J144" s="274"/>
      <c r="K144" s="274"/>
      <c r="L144" s="274"/>
      <c r="M144" s="274"/>
      <c r="N144" s="274"/>
      <c r="O144" s="273"/>
    </row>
    <row r="145" spans="1:15">
      <c r="A145" s="271" t="s">
        <v>804</v>
      </c>
      <c r="B145" s="272" t="s">
        <v>805</v>
      </c>
      <c r="C145" s="314">
        <f t="shared" si="68"/>
        <v>0</v>
      </c>
      <c r="D145" s="274"/>
      <c r="E145" s="337"/>
      <c r="F145" s="337"/>
      <c r="G145" s="337"/>
      <c r="H145" s="337"/>
      <c r="I145" s="337"/>
      <c r="J145" s="337"/>
      <c r="K145" s="337"/>
      <c r="L145" s="337"/>
      <c r="M145" s="337"/>
      <c r="N145" s="337"/>
      <c r="O145" s="339"/>
    </row>
    <row r="146" spans="1:15">
      <c r="A146" s="283"/>
      <c r="B146" s="284" t="s">
        <v>806</v>
      </c>
      <c r="C146" s="315">
        <f t="shared" si="68"/>
        <v>0</v>
      </c>
      <c r="D146" s="350"/>
      <c r="E146" s="341"/>
      <c r="F146" s="341"/>
      <c r="G146" s="341"/>
      <c r="H146" s="341"/>
      <c r="I146" s="341"/>
      <c r="J146" s="341"/>
      <c r="K146" s="341"/>
      <c r="L146" s="341"/>
      <c r="M146" s="341"/>
      <c r="N146" s="341"/>
      <c r="O146" s="342"/>
    </row>
    <row r="147" spans="1:15">
      <c r="A147" s="316"/>
      <c r="B147" s="317" t="s">
        <v>807</v>
      </c>
      <c r="C147" s="318">
        <f t="shared" si="68"/>
        <v>0</v>
      </c>
      <c r="D147" s="351"/>
      <c r="E147" s="352"/>
      <c r="F147" s="352"/>
      <c r="G147" s="352"/>
      <c r="H147" s="352"/>
      <c r="I147" s="352"/>
      <c r="J147" s="352"/>
      <c r="K147" s="352"/>
      <c r="L147" s="352"/>
      <c r="M147" s="352"/>
      <c r="N147" s="352"/>
      <c r="O147" s="353"/>
    </row>
    <row r="148" spans="1:15">
      <c r="A148" s="276" t="s">
        <v>775</v>
      </c>
      <c r="B148" s="277" t="s">
        <v>808</v>
      </c>
      <c r="C148" s="319">
        <f t="shared" si="68"/>
        <v>1059646</v>
      </c>
      <c r="D148" s="320">
        <f>SUM(D141:D147)</f>
        <v>87994</v>
      </c>
      <c r="E148" s="291">
        <f t="shared" ref="E148:O148" si="69">SUM(E141:E147)</f>
        <v>92494</v>
      </c>
      <c r="F148" s="291">
        <f t="shared" si="69"/>
        <v>89994</v>
      </c>
      <c r="G148" s="291">
        <f t="shared" si="69"/>
        <v>92036</v>
      </c>
      <c r="H148" s="291">
        <f t="shared" si="69"/>
        <v>89536</v>
      </c>
      <c r="I148" s="291">
        <f t="shared" si="69"/>
        <v>87036</v>
      </c>
      <c r="J148" s="291">
        <f t="shared" si="69"/>
        <v>84036</v>
      </c>
      <c r="K148" s="291">
        <f t="shared" si="69"/>
        <v>83036</v>
      </c>
      <c r="L148" s="291">
        <f t="shared" si="69"/>
        <v>87036</v>
      </c>
      <c r="M148" s="291">
        <f t="shared" si="69"/>
        <v>92036</v>
      </c>
      <c r="N148" s="291">
        <f t="shared" si="69"/>
        <v>87376</v>
      </c>
      <c r="O148" s="280">
        <f t="shared" si="69"/>
        <v>87036</v>
      </c>
    </row>
    <row r="149" spans="1:15">
      <c r="A149" s="276" t="s">
        <v>809</v>
      </c>
      <c r="B149" s="277" t="s">
        <v>810</v>
      </c>
      <c r="C149" s="278">
        <f t="shared" si="68"/>
        <v>0</v>
      </c>
      <c r="D149" s="320"/>
      <c r="E149" s="291"/>
      <c r="F149" s="291"/>
      <c r="G149" s="291"/>
      <c r="H149" s="291"/>
      <c r="I149" s="291"/>
      <c r="J149" s="291"/>
      <c r="K149" s="291"/>
      <c r="L149" s="291"/>
      <c r="M149" s="291"/>
      <c r="N149" s="291"/>
      <c r="O149" s="280"/>
    </row>
    <row r="150" spans="1:15">
      <c r="A150" s="292" t="s">
        <v>781</v>
      </c>
      <c r="B150" s="293" t="s">
        <v>811</v>
      </c>
      <c r="C150" s="294">
        <f t="shared" si="68"/>
        <v>1059646</v>
      </c>
      <c r="D150" s="321">
        <f>SUM(D148,D149)</f>
        <v>87994</v>
      </c>
      <c r="E150" s="321">
        <f t="shared" ref="E150:O150" si="70">SUM(E148,E149)</f>
        <v>92494</v>
      </c>
      <c r="F150" s="321">
        <f t="shared" si="70"/>
        <v>89994</v>
      </c>
      <c r="G150" s="321">
        <f t="shared" si="70"/>
        <v>92036</v>
      </c>
      <c r="H150" s="321">
        <f t="shared" si="70"/>
        <v>89536</v>
      </c>
      <c r="I150" s="321">
        <f t="shared" si="70"/>
        <v>87036</v>
      </c>
      <c r="J150" s="321">
        <f t="shared" si="70"/>
        <v>84036</v>
      </c>
      <c r="K150" s="321">
        <f t="shared" si="70"/>
        <v>83036</v>
      </c>
      <c r="L150" s="321">
        <f t="shared" si="70"/>
        <v>87036</v>
      </c>
      <c r="M150" s="321">
        <f t="shared" si="70"/>
        <v>92036</v>
      </c>
      <c r="N150" s="321">
        <f t="shared" si="70"/>
        <v>87376</v>
      </c>
      <c r="O150" s="354">
        <f t="shared" si="70"/>
        <v>87036</v>
      </c>
    </row>
    <row r="151" spans="1:15">
      <c r="A151" s="271" t="s">
        <v>812</v>
      </c>
      <c r="B151" s="272" t="s">
        <v>813</v>
      </c>
      <c r="C151" s="323">
        <f t="shared" si="68"/>
        <v>42407</v>
      </c>
      <c r="D151" s="274">
        <v>4151</v>
      </c>
      <c r="E151" s="337">
        <v>2032</v>
      </c>
      <c r="F151" s="337">
        <f>2150+1115+1185+457</f>
        <v>4907</v>
      </c>
      <c r="G151" s="337">
        <f>508+2629</f>
        <v>3137</v>
      </c>
      <c r="H151" s="337">
        <f>1858+1007</f>
        <v>2865</v>
      </c>
      <c r="I151" s="337">
        <v>4910</v>
      </c>
      <c r="J151" s="337">
        <v>9017</v>
      </c>
      <c r="K151" s="337">
        <v>9017</v>
      </c>
      <c r="L151" s="337">
        <f>386+356+635</f>
        <v>1377</v>
      </c>
      <c r="M151" s="337">
        <f>213+245</f>
        <v>458</v>
      </c>
      <c r="N151" s="337">
        <f>254+282</f>
        <v>536</v>
      </c>
      <c r="O151" s="339"/>
    </row>
    <row r="152" spans="1:15">
      <c r="A152" s="271" t="s">
        <v>814</v>
      </c>
      <c r="B152" s="272" t="s">
        <v>815</v>
      </c>
      <c r="C152" s="273">
        <f t="shared" si="68"/>
        <v>9620</v>
      </c>
      <c r="D152" s="274">
        <v>3000</v>
      </c>
      <c r="E152" s="274">
        <v>1699</v>
      </c>
      <c r="F152" s="274"/>
      <c r="G152" s="274">
        <f>222+3429</f>
        <v>3651</v>
      </c>
      <c r="H152" s="274"/>
      <c r="I152" s="274"/>
      <c r="J152" s="274">
        <v>1270</v>
      </c>
      <c r="K152" s="274"/>
      <c r="L152" s="274"/>
      <c r="M152" s="274"/>
      <c r="N152" s="274"/>
      <c r="O152" s="273"/>
    </row>
    <row r="153" spans="1:15">
      <c r="A153" s="324" t="s">
        <v>816</v>
      </c>
      <c r="B153" s="325" t="s">
        <v>817</v>
      </c>
      <c r="C153" s="295">
        <f t="shared" si="68"/>
        <v>0</v>
      </c>
      <c r="D153" s="355"/>
      <c r="E153" s="356"/>
      <c r="F153" s="356"/>
      <c r="G153" s="356"/>
      <c r="H153" s="356"/>
      <c r="I153" s="356"/>
      <c r="J153" s="356"/>
      <c r="K153" s="356"/>
      <c r="L153" s="356"/>
      <c r="M153" s="356"/>
      <c r="N153" s="356"/>
      <c r="O153" s="357"/>
    </row>
    <row r="154" spans="1:15">
      <c r="A154" s="276" t="s">
        <v>788</v>
      </c>
      <c r="B154" s="277" t="s">
        <v>818</v>
      </c>
      <c r="C154" s="319">
        <f t="shared" si="68"/>
        <v>52027</v>
      </c>
      <c r="D154" s="279">
        <f>SUM(D151:D153)</f>
        <v>7151</v>
      </c>
      <c r="E154" s="291">
        <f t="shared" ref="E154:O154" si="71">SUM(E151:E153)</f>
        <v>3731</v>
      </c>
      <c r="F154" s="291">
        <f t="shared" si="71"/>
        <v>4907</v>
      </c>
      <c r="G154" s="291">
        <f t="shared" si="71"/>
        <v>6788</v>
      </c>
      <c r="H154" s="291">
        <f t="shared" si="71"/>
        <v>2865</v>
      </c>
      <c r="I154" s="291">
        <f t="shared" si="71"/>
        <v>4910</v>
      </c>
      <c r="J154" s="291">
        <f t="shared" si="71"/>
        <v>10287</v>
      </c>
      <c r="K154" s="291">
        <f t="shared" si="71"/>
        <v>9017</v>
      </c>
      <c r="L154" s="291">
        <f t="shared" si="71"/>
        <v>1377</v>
      </c>
      <c r="M154" s="291">
        <f t="shared" si="71"/>
        <v>458</v>
      </c>
      <c r="N154" s="291">
        <f t="shared" si="71"/>
        <v>536</v>
      </c>
      <c r="O154" s="280">
        <f t="shared" si="71"/>
        <v>0</v>
      </c>
    </row>
    <row r="155" spans="1:15">
      <c r="A155" s="296" t="s">
        <v>819</v>
      </c>
      <c r="B155" s="297" t="s">
        <v>820</v>
      </c>
      <c r="C155" s="326">
        <f t="shared" si="68"/>
        <v>0</v>
      </c>
      <c r="D155" s="358"/>
      <c r="E155" s="362"/>
      <c r="F155" s="362"/>
      <c r="G155" s="362"/>
      <c r="H155" s="362"/>
      <c r="I155" s="362"/>
      <c r="J155" s="362"/>
      <c r="K155" s="362"/>
      <c r="L155" s="362"/>
      <c r="M155" s="362"/>
      <c r="N155" s="362"/>
      <c r="O155" s="359"/>
    </row>
    <row r="156" spans="1:15">
      <c r="A156" s="276" t="s">
        <v>821</v>
      </c>
      <c r="B156" s="277" t="s">
        <v>810</v>
      </c>
      <c r="C156" s="319">
        <f t="shared" si="68"/>
        <v>0</v>
      </c>
      <c r="D156" s="279"/>
      <c r="E156" s="291"/>
      <c r="F156" s="291"/>
      <c r="G156" s="291"/>
      <c r="H156" s="291"/>
      <c r="I156" s="291"/>
      <c r="J156" s="291"/>
      <c r="K156" s="291"/>
      <c r="L156" s="291"/>
      <c r="M156" s="291"/>
      <c r="N156" s="291"/>
      <c r="O156" s="280"/>
    </row>
    <row r="157" spans="1:15" ht="15" thickBot="1">
      <c r="A157" s="327" t="s">
        <v>793</v>
      </c>
      <c r="B157" s="328" t="s">
        <v>822</v>
      </c>
      <c r="C157" s="329">
        <f t="shared" si="68"/>
        <v>52027</v>
      </c>
      <c r="D157" s="330">
        <f>SUM(D154,D155,D156)</f>
        <v>7151</v>
      </c>
      <c r="E157" s="330">
        <f t="shared" ref="E157:O157" si="72">SUM(E154,E155,E156)</f>
        <v>3731</v>
      </c>
      <c r="F157" s="330">
        <f t="shared" si="72"/>
        <v>4907</v>
      </c>
      <c r="G157" s="330">
        <f t="shared" si="72"/>
        <v>6788</v>
      </c>
      <c r="H157" s="330">
        <f t="shared" si="72"/>
        <v>2865</v>
      </c>
      <c r="I157" s="330">
        <f t="shared" si="72"/>
        <v>4910</v>
      </c>
      <c r="J157" s="330">
        <f t="shared" si="72"/>
        <v>10287</v>
      </c>
      <c r="K157" s="330">
        <f t="shared" si="72"/>
        <v>9017</v>
      </c>
      <c r="L157" s="330">
        <f t="shared" si="72"/>
        <v>1377</v>
      </c>
      <c r="M157" s="330">
        <f t="shared" si="72"/>
        <v>458</v>
      </c>
      <c r="N157" s="330">
        <f t="shared" si="72"/>
        <v>536</v>
      </c>
      <c r="O157" s="363">
        <f t="shared" si="72"/>
        <v>0</v>
      </c>
    </row>
    <row r="158" spans="1:15" ht="15" thickBot="1">
      <c r="A158" s="332" t="s">
        <v>823</v>
      </c>
      <c r="B158" s="333" t="s">
        <v>824</v>
      </c>
      <c r="C158" s="334">
        <f t="shared" si="68"/>
        <v>1111673</v>
      </c>
      <c r="D158" s="335">
        <f>SUM(D150,D157)</f>
        <v>95145</v>
      </c>
      <c r="E158" s="335">
        <f t="shared" ref="E158:O158" si="73">SUM(E150,E157)</f>
        <v>96225</v>
      </c>
      <c r="F158" s="335">
        <f t="shared" si="73"/>
        <v>94901</v>
      </c>
      <c r="G158" s="335">
        <f t="shared" si="73"/>
        <v>98824</v>
      </c>
      <c r="H158" s="335">
        <f t="shared" si="73"/>
        <v>92401</v>
      </c>
      <c r="I158" s="335">
        <f t="shared" si="73"/>
        <v>91946</v>
      </c>
      <c r="J158" s="335">
        <f t="shared" si="73"/>
        <v>94323</v>
      </c>
      <c r="K158" s="335">
        <f t="shared" si="73"/>
        <v>92053</v>
      </c>
      <c r="L158" s="335">
        <f t="shared" si="73"/>
        <v>88413</v>
      </c>
      <c r="M158" s="335">
        <f t="shared" si="73"/>
        <v>92494</v>
      </c>
      <c r="N158" s="335">
        <f t="shared" si="73"/>
        <v>87912</v>
      </c>
      <c r="O158" s="361">
        <f t="shared" si="73"/>
        <v>87036</v>
      </c>
    </row>
    <row r="161" spans="1:18" s="260" customFormat="1" ht="12.75">
      <c r="A161" s="729" t="s">
        <v>451</v>
      </c>
      <c r="B161" s="729"/>
      <c r="C161" s="729"/>
      <c r="D161" s="729"/>
      <c r="E161" s="729"/>
      <c r="F161" s="258"/>
      <c r="G161" s="258" t="s">
        <v>751</v>
      </c>
      <c r="H161" s="258"/>
      <c r="I161" s="258"/>
      <c r="J161" s="258"/>
      <c r="K161" s="258"/>
      <c r="L161" s="258"/>
      <c r="M161" s="730" t="s">
        <v>831</v>
      </c>
      <c r="N161" s="730"/>
      <c r="O161" s="730"/>
      <c r="P161" s="259"/>
      <c r="Q161" s="259"/>
      <c r="R161" s="259"/>
    </row>
    <row r="162" spans="1:18" ht="15" thickBot="1">
      <c r="A162" s="261"/>
      <c r="B162" s="261"/>
      <c r="C162" s="261"/>
      <c r="D162" s="261"/>
      <c r="E162" s="261"/>
      <c r="F162" s="261"/>
      <c r="G162" s="261"/>
      <c r="H162" s="261"/>
      <c r="I162" s="261"/>
      <c r="J162" s="261"/>
      <c r="K162" s="261"/>
      <c r="L162" s="261"/>
      <c r="M162" s="261"/>
      <c r="N162" s="261"/>
      <c r="O162" s="261"/>
    </row>
    <row r="163" spans="1:18">
      <c r="A163" s="264"/>
      <c r="B163" s="265" t="s">
        <v>753</v>
      </c>
      <c r="C163" s="266" t="s">
        <v>754</v>
      </c>
      <c r="D163" s="267" t="s">
        <v>755</v>
      </c>
      <c r="E163" s="268" t="s">
        <v>756</v>
      </c>
      <c r="F163" s="268" t="s">
        <v>757</v>
      </c>
      <c r="G163" s="268" t="s">
        <v>758</v>
      </c>
      <c r="H163" s="268" t="s">
        <v>759</v>
      </c>
      <c r="I163" s="268" t="s">
        <v>760</v>
      </c>
      <c r="J163" s="268" t="s">
        <v>761</v>
      </c>
      <c r="K163" s="268" t="s">
        <v>762</v>
      </c>
      <c r="L163" s="268" t="s">
        <v>763</v>
      </c>
      <c r="M163" s="268" t="s">
        <v>764</v>
      </c>
      <c r="N163" s="268" t="s">
        <v>765</v>
      </c>
      <c r="O163" s="269" t="s">
        <v>766</v>
      </c>
    </row>
    <row r="164" spans="1:18">
      <c r="A164" s="271" t="s">
        <v>767</v>
      </c>
      <c r="B164" s="272" t="s">
        <v>768</v>
      </c>
      <c r="C164" s="273">
        <f>SUM(D164:O164)</f>
        <v>0</v>
      </c>
      <c r="D164" s="274"/>
      <c r="E164" s="337"/>
      <c r="F164" s="337"/>
      <c r="G164" s="337"/>
      <c r="H164" s="337"/>
      <c r="I164" s="337"/>
      <c r="J164" s="337"/>
      <c r="K164" s="337"/>
      <c r="L164" s="337"/>
      <c r="M164" s="337"/>
      <c r="N164" s="337"/>
      <c r="O164" s="339"/>
    </row>
    <row r="165" spans="1:18">
      <c r="A165" s="271" t="s">
        <v>769</v>
      </c>
      <c r="B165" s="272" t="s">
        <v>770</v>
      </c>
      <c r="C165" s="273">
        <f t="shared" ref="C165:C174" si="74">SUM(D165:O165)</f>
        <v>0</v>
      </c>
      <c r="D165" s="274"/>
      <c r="E165" s="274"/>
      <c r="F165" s="274"/>
      <c r="G165" s="274"/>
      <c r="H165" s="274"/>
      <c r="I165" s="274"/>
      <c r="J165" s="274"/>
      <c r="K165" s="274"/>
      <c r="L165" s="274"/>
      <c r="M165" s="274"/>
      <c r="N165" s="274"/>
      <c r="O165" s="273"/>
    </row>
    <row r="166" spans="1:18">
      <c r="A166" s="271" t="s">
        <v>771</v>
      </c>
      <c r="B166" s="272" t="s">
        <v>772</v>
      </c>
      <c r="C166" s="273">
        <f t="shared" si="74"/>
        <v>95755</v>
      </c>
      <c r="D166" s="274">
        <v>8555</v>
      </c>
      <c r="E166" s="337">
        <v>8555</v>
      </c>
      <c r="F166" s="337">
        <v>8555</v>
      </c>
      <c r="G166" s="337">
        <v>8480</v>
      </c>
      <c r="H166" s="337">
        <v>8783</v>
      </c>
      <c r="I166" s="337">
        <v>6825</v>
      </c>
      <c r="J166" s="337">
        <v>5835</v>
      </c>
      <c r="K166" s="337">
        <v>5973</v>
      </c>
      <c r="L166" s="337">
        <v>9565</v>
      </c>
      <c r="M166" s="337">
        <v>8534</v>
      </c>
      <c r="N166" s="337">
        <v>8834</v>
      </c>
      <c r="O166" s="339">
        <v>7261</v>
      </c>
    </row>
    <row r="167" spans="1:18">
      <c r="A167" s="271" t="s">
        <v>773</v>
      </c>
      <c r="B167" s="272" t="s">
        <v>774</v>
      </c>
      <c r="C167" s="273">
        <f t="shared" si="74"/>
        <v>0</v>
      </c>
      <c r="D167" s="274"/>
      <c r="E167" s="337"/>
      <c r="F167" s="337"/>
      <c r="G167" s="337"/>
      <c r="H167" s="337"/>
      <c r="I167" s="337"/>
      <c r="J167" s="337"/>
      <c r="K167" s="337"/>
      <c r="L167" s="337"/>
      <c r="M167" s="337"/>
      <c r="N167" s="337"/>
      <c r="O167" s="339"/>
    </row>
    <row r="168" spans="1:18">
      <c r="A168" s="276" t="s">
        <v>775</v>
      </c>
      <c r="B168" s="277" t="s">
        <v>776</v>
      </c>
      <c r="C168" s="278">
        <f t="shared" si="74"/>
        <v>95755</v>
      </c>
      <c r="D168" s="279">
        <f>SUM(D164:D167)</f>
        <v>8555</v>
      </c>
      <c r="E168" s="279">
        <f t="shared" ref="E168:O168" si="75">SUM(E164:E167)</f>
        <v>8555</v>
      </c>
      <c r="F168" s="279">
        <f t="shared" si="75"/>
        <v>8555</v>
      </c>
      <c r="G168" s="279">
        <f t="shared" si="75"/>
        <v>8480</v>
      </c>
      <c r="H168" s="279">
        <f t="shared" si="75"/>
        <v>8783</v>
      </c>
      <c r="I168" s="279">
        <f t="shared" si="75"/>
        <v>6825</v>
      </c>
      <c r="J168" s="279">
        <f t="shared" si="75"/>
        <v>5835</v>
      </c>
      <c r="K168" s="279">
        <f t="shared" si="75"/>
        <v>5973</v>
      </c>
      <c r="L168" s="279">
        <f t="shared" si="75"/>
        <v>9565</v>
      </c>
      <c r="M168" s="279">
        <f t="shared" si="75"/>
        <v>8534</v>
      </c>
      <c r="N168" s="279">
        <f t="shared" si="75"/>
        <v>8834</v>
      </c>
      <c r="O168" s="278">
        <f t="shared" si="75"/>
        <v>7261</v>
      </c>
    </row>
    <row r="169" spans="1:18">
      <c r="A169" s="276" t="s">
        <v>777</v>
      </c>
      <c r="B169" s="277" t="s">
        <v>778</v>
      </c>
      <c r="C169" s="278">
        <f t="shared" si="74"/>
        <v>571853</v>
      </c>
      <c r="D169" s="279">
        <v>46074</v>
      </c>
      <c r="E169" s="291">
        <v>46460</v>
      </c>
      <c r="F169" s="291">
        <v>47275</v>
      </c>
      <c r="G169" s="291">
        <v>45379</v>
      </c>
      <c r="H169" s="291">
        <v>48543</v>
      </c>
      <c r="I169" s="291">
        <v>51244</v>
      </c>
      <c r="J169" s="291">
        <v>47747</v>
      </c>
      <c r="K169" s="291">
        <v>53033</v>
      </c>
      <c r="L169" s="291">
        <v>47055</v>
      </c>
      <c r="M169" s="291">
        <v>47361</v>
      </c>
      <c r="N169" s="291">
        <v>44706</v>
      </c>
      <c r="O169" s="280">
        <v>46976</v>
      </c>
    </row>
    <row r="170" spans="1:18">
      <c r="A170" s="283" t="s">
        <v>779</v>
      </c>
      <c r="B170" s="284" t="s">
        <v>780</v>
      </c>
      <c r="C170" s="273">
        <f t="shared" si="74"/>
        <v>3293</v>
      </c>
      <c r="D170" s="340">
        <v>3293</v>
      </c>
      <c r="E170" s="341"/>
      <c r="F170" s="341"/>
      <c r="G170" s="341"/>
      <c r="H170" s="341"/>
      <c r="I170" s="341"/>
      <c r="J170" s="341"/>
      <c r="K170" s="341"/>
      <c r="L170" s="341"/>
      <c r="M170" s="341"/>
      <c r="N170" s="341"/>
      <c r="O170" s="342"/>
    </row>
    <row r="171" spans="1:18">
      <c r="A171" s="276" t="s">
        <v>781</v>
      </c>
      <c r="B171" s="277" t="s">
        <v>782</v>
      </c>
      <c r="C171" s="278">
        <f t="shared" si="74"/>
        <v>667608</v>
      </c>
      <c r="D171" s="279">
        <f>SUM(+D168,D169)</f>
        <v>54629</v>
      </c>
      <c r="E171" s="279">
        <f>SUM(E168,E169)</f>
        <v>55015</v>
      </c>
      <c r="F171" s="279">
        <f t="shared" ref="F171:O171" si="76">SUM(F168,F169)</f>
        <v>55830</v>
      </c>
      <c r="G171" s="279">
        <f t="shared" si="76"/>
        <v>53859</v>
      </c>
      <c r="H171" s="279">
        <f t="shared" si="76"/>
        <v>57326</v>
      </c>
      <c r="I171" s="279">
        <f t="shared" si="76"/>
        <v>58069</v>
      </c>
      <c r="J171" s="279">
        <f t="shared" si="76"/>
        <v>53582</v>
      </c>
      <c r="K171" s="279">
        <f t="shared" si="76"/>
        <v>59006</v>
      </c>
      <c r="L171" s="279">
        <f t="shared" si="76"/>
        <v>56620</v>
      </c>
      <c r="M171" s="279">
        <f t="shared" si="76"/>
        <v>55895</v>
      </c>
      <c r="N171" s="279">
        <f t="shared" si="76"/>
        <v>53540</v>
      </c>
      <c r="O171" s="280">
        <f t="shared" si="76"/>
        <v>54237</v>
      </c>
    </row>
    <row r="172" spans="1:18">
      <c r="A172" s="271" t="s">
        <v>769</v>
      </c>
      <c r="B172" s="272" t="s">
        <v>783</v>
      </c>
      <c r="C172" s="273">
        <f t="shared" si="74"/>
        <v>0</v>
      </c>
      <c r="D172" s="274"/>
      <c r="E172" s="337"/>
      <c r="F172" s="337"/>
      <c r="G172" s="337"/>
      <c r="H172" s="337"/>
      <c r="I172" s="337"/>
      <c r="J172" s="337"/>
      <c r="K172" s="337"/>
      <c r="L172" s="337"/>
      <c r="M172" s="337"/>
      <c r="N172" s="337"/>
      <c r="O172" s="339"/>
    </row>
    <row r="173" spans="1:18">
      <c r="A173" s="287" t="s">
        <v>784</v>
      </c>
      <c r="B173" s="288" t="s">
        <v>785</v>
      </c>
      <c r="C173" s="273">
        <f t="shared" si="74"/>
        <v>0</v>
      </c>
      <c r="D173" s="298"/>
      <c r="E173" s="343"/>
      <c r="F173" s="343"/>
      <c r="G173" s="343"/>
      <c r="H173" s="343"/>
      <c r="I173" s="343"/>
      <c r="J173" s="343"/>
      <c r="K173" s="343"/>
      <c r="L173" s="343"/>
      <c r="M173" s="343"/>
      <c r="N173" s="343"/>
      <c r="O173" s="344"/>
    </row>
    <row r="174" spans="1:18">
      <c r="A174" s="287" t="s">
        <v>786</v>
      </c>
      <c r="B174" s="288" t="s">
        <v>787</v>
      </c>
      <c r="C174" s="289">
        <f t="shared" si="74"/>
        <v>0</v>
      </c>
      <c r="D174" s="298"/>
      <c r="E174" s="343"/>
      <c r="F174" s="343"/>
      <c r="G174" s="343"/>
      <c r="H174" s="343"/>
      <c r="I174" s="343"/>
      <c r="J174" s="343"/>
      <c r="K174" s="343"/>
      <c r="L174" s="343"/>
      <c r="M174" s="343"/>
      <c r="N174" s="343"/>
      <c r="O174" s="344"/>
    </row>
    <row r="175" spans="1:18">
      <c r="A175" s="276" t="s">
        <v>788</v>
      </c>
      <c r="B175" s="277" t="s">
        <v>789</v>
      </c>
      <c r="C175" s="278">
        <f>SUM(D175:O175)</f>
        <v>0</v>
      </c>
      <c r="D175" s="290">
        <f>SUM(D172:D174)</f>
        <v>0</v>
      </c>
      <c r="E175" s="291">
        <f t="shared" ref="E175:O175" si="77">SUM(E172:E174)</f>
        <v>0</v>
      </c>
      <c r="F175" s="291">
        <f t="shared" si="77"/>
        <v>0</v>
      </c>
      <c r="G175" s="291">
        <f t="shared" si="77"/>
        <v>0</v>
      </c>
      <c r="H175" s="291">
        <f t="shared" si="77"/>
        <v>0</v>
      </c>
      <c r="I175" s="291">
        <f t="shared" si="77"/>
        <v>0</v>
      </c>
      <c r="J175" s="291">
        <f t="shared" si="77"/>
        <v>0</v>
      </c>
      <c r="K175" s="291">
        <f t="shared" si="77"/>
        <v>0</v>
      </c>
      <c r="L175" s="291">
        <f t="shared" si="77"/>
        <v>0</v>
      </c>
      <c r="M175" s="291">
        <f t="shared" si="77"/>
        <v>0</v>
      </c>
      <c r="N175" s="291">
        <f t="shared" si="77"/>
        <v>0</v>
      </c>
      <c r="O175" s="280">
        <f t="shared" si="77"/>
        <v>0</v>
      </c>
    </row>
    <row r="176" spans="1:18">
      <c r="A176" s="292" t="s">
        <v>790</v>
      </c>
      <c r="B176" s="293" t="s">
        <v>778</v>
      </c>
      <c r="C176" s="294">
        <f>SUM(D176:O176)</f>
        <v>2831</v>
      </c>
      <c r="D176" s="345">
        <f>+D194</f>
        <v>0</v>
      </c>
      <c r="E176" s="346">
        <f t="shared" ref="E176:O176" si="78">+E194</f>
        <v>0</v>
      </c>
      <c r="F176" s="346">
        <f t="shared" si="78"/>
        <v>127</v>
      </c>
      <c r="G176" s="346">
        <f t="shared" si="78"/>
        <v>1000</v>
      </c>
      <c r="H176" s="346">
        <f t="shared" si="78"/>
        <v>704</v>
      </c>
      <c r="I176" s="346">
        <f t="shared" si="78"/>
        <v>0</v>
      </c>
      <c r="J176" s="346">
        <f t="shared" si="78"/>
        <v>0</v>
      </c>
      <c r="K176" s="346">
        <f t="shared" si="78"/>
        <v>0</v>
      </c>
      <c r="L176" s="346">
        <f t="shared" si="78"/>
        <v>1000</v>
      </c>
      <c r="M176" s="346">
        <f t="shared" si="78"/>
        <v>0</v>
      </c>
      <c r="N176" s="346">
        <f t="shared" si="78"/>
        <v>0</v>
      </c>
      <c r="O176" s="280">
        <f t="shared" si="78"/>
        <v>0</v>
      </c>
    </row>
    <row r="177" spans="1:18">
      <c r="A177" s="283" t="s">
        <v>779</v>
      </c>
      <c r="B177" s="284" t="s">
        <v>780</v>
      </c>
      <c r="C177" s="295">
        <f>SUM(D177:O177)</f>
        <v>0</v>
      </c>
      <c r="D177" s="347"/>
      <c r="E177" s="348"/>
      <c r="F177" s="348"/>
      <c r="G177" s="348"/>
      <c r="H177" s="348"/>
      <c r="I177" s="348"/>
      <c r="J177" s="348"/>
      <c r="K177" s="348"/>
      <c r="L177" s="348"/>
      <c r="M177" s="348"/>
      <c r="N177" s="348"/>
      <c r="O177" s="349"/>
    </row>
    <row r="178" spans="1:18" s="282" customFormat="1" ht="15.75" thickBot="1">
      <c r="A178" s="296" t="s">
        <v>791</v>
      </c>
      <c r="B178" s="297" t="s">
        <v>792</v>
      </c>
      <c r="C178" s="326">
        <f>SUM(D178:O178)</f>
        <v>2831</v>
      </c>
      <c r="D178" s="369">
        <f>SUM(D175,D176)</f>
        <v>0</v>
      </c>
      <c r="E178" s="330">
        <f>SUM(E175,E176)</f>
        <v>0</v>
      </c>
      <c r="F178" s="330">
        <f t="shared" ref="F178:O178" si="79">SUM(F175,F176)</f>
        <v>127</v>
      </c>
      <c r="G178" s="330">
        <f t="shared" si="79"/>
        <v>1000</v>
      </c>
      <c r="H178" s="330">
        <f t="shared" si="79"/>
        <v>704</v>
      </c>
      <c r="I178" s="330">
        <f t="shared" si="79"/>
        <v>0</v>
      </c>
      <c r="J178" s="330">
        <f t="shared" si="79"/>
        <v>0</v>
      </c>
      <c r="K178" s="330">
        <f t="shared" si="79"/>
        <v>0</v>
      </c>
      <c r="L178" s="330">
        <f t="shared" si="79"/>
        <v>1000</v>
      </c>
      <c r="M178" s="330">
        <f t="shared" si="79"/>
        <v>0</v>
      </c>
      <c r="N178" s="330">
        <f t="shared" si="79"/>
        <v>0</v>
      </c>
      <c r="O178" s="331">
        <f t="shared" si="79"/>
        <v>0</v>
      </c>
      <c r="P178" s="281"/>
      <c r="Q178" s="281"/>
      <c r="R178" s="281"/>
    </row>
    <row r="179" spans="1:18" ht="15" thickBot="1">
      <c r="A179" s="299" t="s">
        <v>793</v>
      </c>
      <c r="B179" s="300" t="s">
        <v>794</v>
      </c>
      <c r="C179" s="301">
        <f>SUM(D179:O179)</f>
        <v>670439</v>
      </c>
      <c r="D179" s="302">
        <f>SUM(D178,D171)</f>
        <v>54629</v>
      </c>
      <c r="E179" s="303">
        <f t="shared" ref="E179:O179" si="80">SUM(E171,E178)</f>
        <v>55015</v>
      </c>
      <c r="F179" s="303">
        <f t="shared" si="80"/>
        <v>55957</v>
      </c>
      <c r="G179" s="303">
        <f t="shared" si="80"/>
        <v>54859</v>
      </c>
      <c r="H179" s="303">
        <f t="shared" si="80"/>
        <v>58030</v>
      </c>
      <c r="I179" s="303">
        <f t="shared" si="80"/>
        <v>58069</v>
      </c>
      <c r="J179" s="303">
        <f t="shared" si="80"/>
        <v>53582</v>
      </c>
      <c r="K179" s="303">
        <f t="shared" si="80"/>
        <v>59006</v>
      </c>
      <c r="L179" s="303">
        <f t="shared" si="80"/>
        <v>57620</v>
      </c>
      <c r="M179" s="303">
        <f t="shared" si="80"/>
        <v>55895</v>
      </c>
      <c r="N179" s="303">
        <f t="shared" si="80"/>
        <v>53540</v>
      </c>
      <c r="O179" s="304">
        <f t="shared" si="80"/>
        <v>54237</v>
      </c>
    </row>
    <row r="180" spans="1:18">
      <c r="A180" s="306"/>
      <c r="B180" s="307" t="s">
        <v>795</v>
      </c>
      <c r="C180" s="308" t="s">
        <v>754</v>
      </c>
      <c r="D180" s="309"/>
      <c r="E180" s="310"/>
      <c r="F180" s="310"/>
      <c r="G180" s="310"/>
      <c r="H180" s="310"/>
      <c r="I180" s="310"/>
      <c r="J180" s="310"/>
      <c r="K180" s="310"/>
      <c r="L180" s="310"/>
      <c r="M180" s="310"/>
      <c r="N180" s="310"/>
      <c r="O180" s="311"/>
    </row>
    <row r="181" spans="1:18">
      <c r="A181" s="312" t="s">
        <v>796</v>
      </c>
      <c r="B181" s="313" t="s">
        <v>797</v>
      </c>
      <c r="C181" s="273">
        <f t="shared" ref="C181:C198" si="81">SUM(D181:O181)</f>
        <v>406963</v>
      </c>
      <c r="D181" s="274">
        <v>33449</v>
      </c>
      <c r="E181" s="274">
        <v>33755</v>
      </c>
      <c r="F181" s="274">
        <v>33209</v>
      </c>
      <c r="G181" s="274">
        <v>33208</v>
      </c>
      <c r="H181" s="274">
        <v>34795</v>
      </c>
      <c r="I181" s="274">
        <v>34972</v>
      </c>
      <c r="J181" s="274">
        <v>33689</v>
      </c>
      <c r="K181" s="274">
        <v>36462</v>
      </c>
      <c r="L181" s="274">
        <v>34207</v>
      </c>
      <c r="M181" s="274">
        <v>33024</v>
      </c>
      <c r="N181" s="274">
        <v>33024</v>
      </c>
      <c r="O181" s="338">
        <v>33169</v>
      </c>
    </row>
    <row r="182" spans="1:18">
      <c r="A182" s="271" t="s">
        <v>798</v>
      </c>
      <c r="B182" s="272" t="s">
        <v>799</v>
      </c>
      <c r="C182" s="273">
        <f t="shared" si="81"/>
        <v>111234</v>
      </c>
      <c r="D182" s="274">
        <v>8730</v>
      </c>
      <c r="E182" s="337">
        <v>8810</v>
      </c>
      <c r="F182" s="337">
        <v>10171</v>
      </c>
      <c r="G182" s="337">
        <v>8501</v>
      </c>
      <c r="H182" s="337">
        <v>9081</v>
      </c>
      <c r="I182" s="337">
        <v>10647</v>
      </c>
      <c r="J182" s="337">
        <v>8793</v>
      </c>
      <c r="K182" s="337">
        <v>9844</v>
      </c>
      <c r="L182" s="337">
        <v>8963</v>
      </c>
      <c r="M182" s="337">
        <v>10121</v>
      </c>
      <c r="N182" s="337">
        <v>8916</v>
      </c>
      <c r="O182" s="339">
        <v>8657</v>
      </c>
    </row>
    <row r="183" spans="1:18">
      <c r="A183" s="271" t="s">
        <v>800</v>
      </c>
      <c r="B183" s="272" t="s">
        <v>801</v>
      </c>
      <c r="C183" s="273">
        <f t="shared" si="81"/>
        <v>149411</v>
      </c>
      <c r="D183" s="274">
        <v>12450</v>
      </c>
      <c r="E183" s="337">
        <v>12450</v>
      </c>
      <c r="F183" s="337">
        <v>12450</v>
      </c>
      <c r="G183" s="337">
        <v>12150</v>
      </c>
      <c r="H183" s="337">
        <v>13450</v>
      </c>
      <c r="I183" s="337">
        <v>12450</v>
      </c>
      <c r="J183" s="337">
        <v>11100</v>
      </c>
      <c r="K183" s="337">
        <v>12700</v>
      </c>
      <c r="L183" s="337">
        <v>13450</v>
      </c>
      <c r="M183" s="337">
        <v>12750</v>
      </c>
      <c r="N183" s="337">
        <v>11600</v>
      </c>
      <c r="O183" s="339">
        <v>12411</v>
      </c>
    </row>
    <row r="184" spans="1:18">
      <c r="A184" s="271" t="s">
        <v>802</v>
      </c>
      <c r="B184" s="272" t="s">
        <v>803</v>
      </c>
      <c r="C184" s="273">
        <f t="shared" si="81"/>
        <v>0</v>
      </c>
      <c r="D184" s="274"/>
      <c r="E184" s="274"/>
      <c r="F184" s="274"/>
      <c r="G184" s="274"/>
      <c r="H184" s="274"/>
      <c r="I184" s="274"/>
      <c r="J184" s="274"/>
      <c r="K184" s="274"/>
      <c r="L184" s="274"/>
      <c r="M184" s="274"/>
      <c r="N184" s="274"/>
      <c r="O184" s="273"/>
    </row>
    <row r="185" spans="1:18">
      <c r="A185" s="271" t="s">
        <v>804</v>
      </c>
      <c r="B185" s="272" t="s">
        <v>805</v>
      </c>
      <c r="C185" s="314">
        <f t="shared" si="81"/>
        <v>0</v>
      </c>
      <c r="D185" s="274"/>
      <c r="E185" s="337"/>
      <c r="F185" s="337"/>
      <c r="G185" s="337"/>
      <c r="H185" s="337"/>
      <c r="I185" s="337"/>
      <c r="J185" s="337"/>
      <c r="K185" s="337"/>
      <c r="L185" s="337"/>
      <c r="M185" s="337"/>
      <c r="N185" s="337"/>
      <c r="O185" s="339"/>
    </row>
    <row r="186" spans="1:18">
      <c r="A186" s="283"/>
      <c r="B186" s="284" t="s">
        <v>806</v>
      </c>
      <c r="C186" s="315">
        <f t="shared" si="81"/>
        <v>0</v>
      </c>
      <c r="D186" s="350"/>
      <c r="E186" s="341"/>
      <c r="F186" s="341"/>
      <c r="G186" s="341"/>
      <c r="H186" s="341"/>
      <c r="I186" s="341"/>
      <c r="J186" s="341"/>
      <c r="K186" s="341"/>
      <c r="L186" s="341"/>
      <c r="M186" s="341"/>
      <c r="N186" s="341"/>
      <c r="O186" s="342"/>
    </row>
    <row r="187" spans="1:18">
      <c r="A187" s="316"/>
      <c r="B187" s="317" t="s">
        <v>807</v>
      </c>
      <c r="C187" s="318">
        <f t="shared" si="81"/>
        <v>0</v>
      </c>
      <c r="D187" s="351"/>
      <c r="E187" s="352"/>
      <c r="F187" s="352"/>
      <c r="G187" s="352"/>
      <c r="H187" s="352"/>
      <c r="I187" s="352"/>
      <c r="J187" s="352"/>
      <c r="K187" s="352"/>
      <c r="L187" s="352"/>
      <c r="M187" s="352"/>
      <c r="N187" s="352"/>
      <c r="O187" s="353"/>
    </row>
    <row r="188" spans="1:18">
      <c r="A188" s="276" t="s">
        <v>775</v>
      </c>
      <c r="B188" s="277" t="s">
        <v>808</v>
      </c>
      <c r="C188" s="319">
        <f t="shared" si="81"/>
        <v>667608</v>
      </c>
      <c r="D188" s="320">
        <f>SUM(D181:D187)</f>
        <v>54629</v>
      </c>
      <c r="E188" s="291">
        <f t="shared" ref="E188:O188" si="82">SUM(E181:E187)</f>
        <v>55015</v>
      </c>
      <c r="F188" s="291">
        <f t="shared" si="82"/>
        <v>55830</v>
      </c>
      <c r="G188" s="291">
        <f t="shared" si="82"/>
        <v>53859</v>
      </c>
      <c r="H188" s="291">
        <f t="shared" si="82"/>
        <v>57326</v>
      </c>
      <c r="I188" s="291">
        <f t="shared" si="82"/>
        <v>58069</v>
      </c>
      <c r="J188" s="291">
        <f t="shared" si="82"/>
        <v>53582</v>
      </c>
      <c r="K188" s="291">
        <f t="shared" si="82"/>
        <v>59006</v>
      </c>
      <c r="L188" s="291">
        <f t="shared" si="82"/>
        <v>56620</v>
      </c>
      <c r="M188" s="291">
        <f t="shared" si="82"/>
        <v>55895</v>
      </c>
      <c r="N188" s="291">
        <f t="shared" si="82"/>
        <v>53540</v>
      </c>
      <c r="O188" s="280">
        <f t="shared" si="82"/>
        <v>54237</v>
      </c>
    </row>
    <row r="189" spans="1:18">
      <c r="A189" s="276" t="s">
        <v>809</v>
      </c>
      <c r="B189" s="277" t="s">
        <v>810</v>
      </c>
      <c r="C189" s="278">
        <f t="shared" si="81"/>
        <v>0</v>
      </c>
      <c r="D189" s="320"/>
      <c r="E189" s="291"/>
      <c r="F189" s="291"/>
      <c r="G189" s="291"/>
      <c r="H189" s="291"/>
      <c r="I189" s="291"/>
      <c r="J189" s="291"/>
      <c r="K189" s="291"/>
      <c r="L189" s="291"/>
      <c r="M189" s="291"/>
      <c r="N189" s="291"/>
      <c r="O189" s="280"/>
    </row>
    <row r="190" spans="1:18">
      <c r="A190" s="292" t="s">
        <v>781</v>
      </c>
      <c r="B190" s="293" t="s">
        <v>811</v>
      </c>
      <c r="C190" s="294">
        <f t="shared" si="81"/>
        <v>667608</v>
      </c>
      <c r="D190" s="321">
        <f>SUM(D188,D189)</f>
        <v>54629</v>
      </c>
      <c r="E190" s="321">
        <f t="shared" ref="E190:O190" si="83">SUM(E188,E189)</f>
        <v>55015</v>
      </c>
      <c r="F190" s="321">
        <f t="shared" si="83"/>
        <v>55830</v>
      </c>
      <c r="G190" s="321">
        <f t="shared" si="83"/>
        <v>53859</v>
      </c>
      <c r="H190" s="321">
        <f t="shared" si="83"/>
        <v>57326</v>
      </c>
      <c r="I190" s="321">
        <f t="shared" si="83"/>
        <v>58069</v>
      </c>
      <c r="J190" s="321">
        <f t="shared" si="83"/>
        <v>53582</v>
      </c>
      <c r="K190" s="321">
        <f t="shared" si="83"/>
        <v>59006</v>
      </c>
      <c r="L190" s="321">
        <f t="shared" si="83"/>
        <v>56620</v>
      </c>
      <c r="M190" s="321">
        <f t="shared" si="83"/>
        <v>55895</v>
      </c>
      <c r="N190" s="321">
        <f t="shared" si="83"/>
        <v>53540</v>
      </c>
      <c r="O190" s="354">
        <f t="shared" si="83"/>
        <v>54237</v>
      </c>
    </row>
    <row r="191" spans="1:18">
      <c r="A191" s="271" t="s">
        <v>812</v>
      </c>
      <c r="B191" s="272" t="s">
        <v>813</v>
      </c>
      <c r="C191" s="323">
        <f t="shared" si="81"/>
        <v>2704</v>
      </c>
      <c r="D191" s="274"/>
      <c r="E191" s="337"/>
      <c r="F191" s="337"/>
      <c r="G191" s="337">
        <v>1000</v>
      </c>
      <c r="H191" s="337">
        <v>704</v>
      </c>
      <c r="I191" s="337"/>
      <c r="J191" s="337"/>
      <c r="K191" s="337"/>
      <c r="L191" s="337">
        <v>1000</v>
      </c>
      <c r="M191" s="337"/>
      <c r="N191" s="337"/>
      <c r="O191" s="339"/>
    </row>
    <row r="192" spans="1:18">
      <c r="A192" s="271" t="s">
        <v>814</v>
      </c>
      <c r="B192" s="272" t="s">
        <v>815</v>
      </c>
      <c r="C192" s="273">
        <f t="shared" si="81"/>
        <v>127</v>
      </c>
      <c r="D192" s="274"/>
      <c r="E192" s="274"/>
      <c r="F192" s="274">
        <v>127</v>
      </c>
      <c r="G192" s="274"/>
      <c r="H192" s="274"/>
      <c r="I192" s="274"/>
      <c r="J192" s="274"/>
      <c r="K192" s="274"/>
      <c r="L192" s="274"/>
      <c r="M192" s="274"/>
      <c r="N192" s="274"/>
      <c r="O192" s="273"/>
    </row>
    <row r="193" spans="1:18">
      <c r="A193" s="324" t="s">
        <v>816</v>
      </c>
      <c r="B193" s="325" t="s">
        <v>817</v>
      </c>
      <c r="C193" s="295">
        <f t="shared" si="81"/>
        <v>0</v>
      </c>
      <c r="D193" s="355"/>
      <c r="E193" s="356"/>
      <c r="F193" s="356"/>
      <c r="G193" s="356"/>
      <c r="H193" s="356"/>
      <c r="I193" s="356"/>
      <c r="J193" s="356"/>
      <c r="K193" s="356"/>
      <c r="L193" s="356"/>
      <c r="M193" s="356"/>
      <c r="N193" s="356"/>
      <c r="O193" s="357"/>
    </row>
    <row r="194" spans="1:18">
      <c r="A194" s="276" t="s">
        <v>788</v>
      </c>
      <c r="B194" s="277" t="s">
        <v>818</v>
      </c>
      <c r="C194" s="319">
        <f t="shared" si="81"/>
        <v>2831</v>
      </c>
      <c r="D194" s="279">
        <f>SUM(D191:D193)</f>
        <v>0</v>
      </c>
      <c r="E194" s="291">
        <f t="shared" ref="E194:O194" si="84">SUM(E191:E193)</f>
        <v>0</v>
      </c>
      <c r="F194" s="291">
        <f t="shared" si="84"/>
        <v>127</v>
      </c>
      <c r="G194" s="291">
        <f t="shared" si="84"/>
        <v>1000</v>
      </c>
      <c r="H194" s="291">
        <f t="shared" si="84"/>
        <v>704</v>
      </c>
      <c r="I194" s="291">
        <f t="shared" si="84"/>
        <v>0</v>
      </c>
      <c r="J194" s="291">
        <f t="shared" si="84"/>
        <v>0</v>
      </c>
      <c r="K194" s="291">
        <f t="shared" si="84"/>
        <v>0</v>
      </c>
      <c r="L194" s="291">
        <f t="shared" si="84"/>
        <v>1000</v>
      </c>
      <c r="M194" s="291">
        <f t="shared" si="84"/>
        <v>0</v>
      </c>
      <c r="N194" s="291">
        <f t="shared" si="84"/>
        <v>0</v>
      </c>
      <c r="O194" s="280">
        <f t="shared" si="84"/>
        <v>0</v>
      </c>
    </row>
    <row r="195" spans="1:18">
      <c r="A195" s="296" t="s">
        <v>819</v>
      </c>
      <c r="B195" s="297" t="s">
        <v>820</v>
      </c>
      <c r="C195" s="326">
        <f t="shared" si="81"/>
        <v>0</v>
      </c>
      <c r="D195" s="358"/>
      <c r="E195" s="362"/>
      <c r="F195" s="362"/>
      <c r="G195" s="362"/>
      <c r="H195" s="362"/>
      <c r="I195" s="362"/>
      <c r="J195" s="362"/>
      <c r="K195" s="362"/>
      <c r="L195" s="362"/>
      <c r="M195" s="362"/>
      <c r="N195" s="362"/>
      <c r="O195" s="359"/>
    </row>
    <row r="196" spans="1:18">
      <c r="A196" s="276" t="s">
        <v>821</v>
      </c>
      <c r="B196" s="277" t="s">
        <v>810</v>
      </c>
      <c r="C196" s="319">
        <f t="shared" si="81"/>
        <v>0</v>
      </c>
      <c r="D196" s="279"/>
      <c r="E196" s="291"/>
      <c r="F196" s="291"/>
      <c r="G196" s="291"/>
      <c r="H196" s="291"/>
      <c r="I196" s="291"/>
      <c r="J196" s="291"/>
      <c r="K196" s="291"/>
      <c r="L196" s="291"/>
      <c r="M196" s="291"/>
      <c r="N196" s="291"/>
      <c r="O196" s="280"/>
    </row>
    <row r="197" spans="1:18" ht="15" thickBot="1">
      <c r="A197" s="327" t="s">
        <v>793</v>
      </c>
      <c r="B197" s="328" t="s">
        <v>822</v>
      </c>
      <c r="C197" s="329">
        <f t="shared" si="81"/>
        <v>2831</v>
      </c>
      <c r="D197" s="330">
        <f>SUM(D194,D195,D196)</f>
        <v>0</v>
      </c>
      <c r="E197" s="330">
        <f t="shared" ref="E197:O197" si="85">SUM(E194,E195,E196)</f>
        <v>0</v>
      </c>
      <c r="F197" s="330">
        <f t="shared" si="85"/>
        <v>127</v>
      </c>
      <c r="G197" s="330">
        <f t="shared" si="85"/>
        <v>1000</v>
      </c>
      <c r="H197" s="330">
        <f t="shared" si="85"/>
        <v>704</v>
      </c>
      <c r="I197" s="330">
        <f t="shared" si="85"/>
        <v>0</v>
      </c>
      <c r="J197" s="330">
        <f t="shared" si="85"/>
        <v>0</v>
      </c>
      <c r="K197" s="330">
        <f t="shared" si="85"/>
        <v>0</v>
      </c>
      <c r="L197" s="330">
        <f t="shared" si="85"/>
        <v>1000</v>
      </c>
      <c r="M197" s="330">
        <f t="shared" si="85"/>
        <v>0</v>
      </c>
      <c r="N197" s="330">
        <f t="shared" si="85"/>
        <v>0</v>
      </c>
      <c r="O197" s="363">
        <f t="shared" si="85"/>
        <v>0</v>
      </c>
    </row>
    <row r="198" spans="1:18" ht="15" thickBot="1">
      <c r="A198" s="332" t="s">
        <v>823</v>
      </c>
      <c r="B198" s="333" t="s">
        <v>824</v>
      </c>
      <c r="C198" s="334">
        <f t="shared" si="81"/>
        <v>670439</v>
      </c>
      <c r="D198" s="335">
        <f>SUM(D190,D197)</f>
        <v>54629</v>
      </c>
      <c r="E198" s="335">
        <f t="shared" ref="E198:O198" si="86">SUM(E190,E197)</f>
        <v>55015</v>
      </c>
      <c r="F198" s="335">
        <f t="shared" si="86"/>
        <v>55957</v>
      </c>
      <c r="G198" s="335">
        <f t="shared" si="86"/>
        <v>54859</v>
      </c>
      <c r="H198" s="335">
        <f t="shared" si="86"/>
        <v>58030</v>
      </c>
      <c r="I198" s="335">
        <f t="shared" si="86"/>
        <v>58069</v>
      </c>
      <c r="J198" s="335">
        <f t="shared" si="86"/>
        <v>53582</v>
      </c>
      <c r="K198" s="335">
        <f t="shared" si="86"/>
        <v>59006</v>
      </c>
      <c r="L198" s="335">
        <f t="shared" si="86"/>
        <v>57620</v>
      </c>
      <c r="M198" s="335">
        <f t="shared" si="86"/>
        <v>55895</v>
      </c>
      <c r="N198" s="335">
        <f t="shared" si="86"/>
        <v>53540</v>
      </c>
      <c r="O198" s="361">
        <f t="shared" si="86"/>
        <v>54237</v>
      </c>
    </row>
    <row r="201" spans="1:18" s="260" customFormat="1" ht="12.75">
      <c r="A201" s="729" t="s">
        <v>832</v>
      </c>
      <c r="B201" s="729"/>
      <c r="C201" s="729"/>
      <c r="D201" s="729"/>
      <c r="E201" s="729"/>
      <c r="F201" s="258"/>
      <c r="G201" s="258" t="s">
        <v>751</v>
      </c>
      <c r="H201" s="258"/>
      <c r="I201" s="258"/>
      <c r="J201" s="258"/>
      <c r="K201" s="258"/>
      <c r="L201" s="258"/>
      <c r="M201" s="730" t="s">
        <v>833</v>
      </c>
      <c r="N201" s="730"/>
      <c r="O201" s="730"/>
      <c r="P201" s="259"/>
      <c r="Q201" s="259"/>
      <c r="R201" s="259"/>
    </row>
    <row r="202" spans="1:18" ht="15" thickBot="1">
      <c r="A202" s="261"/>
      <c r="B202" s="261"/>
      <c r="C202" s="261"/>
      <c r="D202" s="261"/>
      <c r="E202" s="261"/>
      <c r="F202" s="261"/>
      <c r="G202" s="261"/>
      <c r="H202" s="261"/>
      <c r="I202" s="261"/>
      <c r="J202" s="261"/>
      <c r="K202" s="261"/>
      <c r="L202" s="261"/>
      <c r="M202" s="261"/>
      <c r="N202" s="261"/>
      <c r="O202" s="261"/>
    </row>
    <row r="203" spans="1:18">
      <c r="A203" s="264"/>
      <c r="B203" s="265" t="s">
        <v>753</v>
      </c>
      <c r="C203" s="266" t="s">
        <v>754</v>
      </c>
      <c r="D203" s="267" t="s">
        <v>755</v>
      </c>
      <c r="E203" s="268" t="s">
        <v>756</v>
      </c>
      <c r="F203" s="268" t="s">
        <v>757</v>
      </c>
      <c r="G203" s="268" t="s">
        <v>758</v>
      </c>
      <c r="H203" s="268" t="s">
        <v>759</v>
      </c>
      <c r="I203" s="268" t="s">
        <v>760</v>
      </c>
      <c r="J203" s="268" t="s">
        <v>761</v>
      </c>
      <c r="K203" s="268" t="s">
        <v>762</v>
      </c>
      <c r="L203" s="268" t="s">
        <v>763</v>
      </c>
      <c r="M203" s="268" t="s">
        <v>764</v>
      </c>
      <c r="N203" s="268" t="s">
        <v>765</v>
      </c>
      <c r="O203" s="269" t="s">
        <v>766</v>
      </c>
    </row>
    <row r="204" spans="1:18">
      <c r="A204" s="271" t="s">
        <v>767</v>
      </c>
      <c r="B204" s="272" t="s">
        <v>768</v>
      </c>
      <c r="C204" s="273">
        <f>SUM(D204:O204)</f>
        <v>0</v>
      </c>
      <c r="D204" s="274"/>
      <c r="E204" s="337"/>
      <c r="F204" s="337"/>
      <c r="G204" s="337"/>
      <c r="H204" s="337"/>
      <c r="I204" s="337"/>
      <c r="J204" s="337"/>
      <c r="K204" s="337"/>
      <c r="L204" s="337"/>
      <c r="M204" s="337"/>
      <c r="N204" s="337"/>
      <c r="O204" s="339"/>
    </row>
    <row r="205" spans="1:18">
      <c r="A205" s="271" t="s">
        <v>769</v>
      </c>
      <c r="B205" s="272" t="s">
        <v>770</v>
      </c>
      <c r="C205" s="273">
        <f t="shared" ref="C205:C214" si="87">SUM(D205:O205)</f>
        <v>0</v>
      </c>
      <c r="D205" s="274"/>
      <c r="E205" s="274"/>
      <c r="F205" s="274"/>
      <c r="G205" s="274"/>
      <c r="H205" s="274"/>
      <c r="I205" s="274"/>
      <c r="J205" s="274"/>
      <c r="K205" s="274"/>
      <c r="L205" s="274"/>
      <c r="M205" s="274"/>
      <c r="N205" s="274"/>
      <c r="O205" s="273"/>
    </row>
    <row r="206" spans="1:18">
      <c r="A206" s="271" t="s">
        <v>771</v>
      </c>
      <c r="B206" s="272" t="s">
        <v>772</v>
      </c>
      <c r="C206" s="273">
        <f t="shared" si="87"/>
        <v>28997</v>
      </c>
      <c r="D206" s="274">
        <v>1530</v>
      </c>
      <c r="E206" s="337">
        <v>2600</v>
      </c>
      <c r="F206" s="337">
        <v>2640</v>
      </c>
      <c r="G206" s="337">
        <v>2850</v>
      </c>
      <c r="H206" s="337">
        <v>2850</v>
      </c>
      <c r="I206" s="337">
        <v>2850</v>
      </c>
      <c r="J206" s="337">
        <v>2640</v>
      </c>
      <c r="K206" s="337">
        <v>337</v>
      </c>
      <c r="L206" s="337">
        <v>2800</v>
      </c>
      <c r="M206" s="337">
        <v>2800</v>
      </c>
      <c r="N206" s="337">
        <v>2800</v>
      </c>
      <c r="O206" s="339">
        <v>2300</v>
      </c>
    </row>
    <row r="207" spans="1:18">
      <c r="A207" s="271" t="s">
        <v>773</v>
      </c>
      <c r="B207" s="272" t="s">
        <v>774</v>
      </c>
      <c r="C207" s="273">
        <f t="shared" si="87"/>
        <v>0</v>
      </c>
      <c r="D207" s="274"/>
      <c r="E207" s="337"/>
      <c r="F207" s="337"/>
      <c r="G207" s="337"/>
      <c r="H207" s="337"/>
      <c r="I207" s="337"/>
      <c r="J207" s="337"/>
      <c r="K207" s="337"/>
      <c r="L207" s="337"/>
      <c r="M207" s="337"/>
      <c r="N207" s="337"/>
      <c r="O207" s="339"/>
    </row>
    <row r="208" spans="1:18">
      <c r="A208" s="276" t="s">
        <v>775</v>
      </c>
      <c r="B208" s="277" t="s">
        <v>776</v>
      </c>
      <c r="C208" s="278">
        <f t="shared" si="87"/>
        <v>28997</v>
      </c>
      <c r="D208" s="279">
        <f>SUM(D204:D207)</f>
        <v>1530</v>
      </c>
      <c r="E208" s="279">
        <f t="shared" ref="E208:O208" si="88">SUM(E204:E207)</f>
        <v>2600</v>
      </c>
      <c r="F208" s="279">
        <f t="shared" si="88"/>
        <v>2640</v>
      </c>
      <c r="G208" s="279">
        <f t="shared" si="88"/>
        <v>2850</v>
      </c>
      <c r="H208" s="279">
        <f t="shared" si="88"/>
        <v>2850</v>
      </c>
      <c r="I208" s="279">
        <f t="shared" si="88"/>
        <v>2850</v>
      </c>
      <c r="J208" s="279">
        <f t="shared" si="88"/>
        <v>2640</v>
      </c>
      <c r="K208" s="279">
        <f t="shared" si="88"/>
        <v>337</v>
      </c>
      <c r="L208" s="279">
        <f t="shared" si="88"/>
        <v>2800</v>
      </c>
      <c r="M208" s="279">
        <f t="shared" si="88"/>
        <v>2800</v>
      </c>
      <c r="N208" s="279">
        <f t="shared" si="88"/>
        <v>2800</v>
      </c>
      <c r="O208" s="278">
        <f t="shared" si="88"/>
        <v>2300</v>
      </c>
    </row>
    <row r="209" spans="1:18">
      <c r="A209" s="276" t="s">
        <v>777</v>
      </c>
      <c r="B209" s="277" t="s">
        <v>778</v>
      </c>
      <c r="C209" s="278">
        <f t="shared" si="87"/>
        <v>95218</v>
      </c>
      <c r="D209" s="279">
        <v>9437</v>
      </c>
      <c r="E209" s="291">
        <v>8367</v>
      </c>
      <c r="F209" s="291">
        <v>7271</v>
      </c>
      <c r="G209" s="291">
        <v>7607</v>
      </c>
      <c r="H209" s="291">
        <v>7607</v>
      </c>
      <c r="I209" s="291">
        <v>7607</v>
      </c>
      <c r="J209" s="291">
        <v>7817</v>
      </c>
      <c r="K209" s="291">
        <v>8337</v>
      </c>
      <c r="L209" s="291">
        <v>6967</v>
      </c>
      <c r="M209" s="291">
        <v>7367</v>
      </c>
      <c r="N209" s="291">
        <v>8167</v>
      </c>
      <c r="O209" s="280">
        <v>8667</v>
      </c>
    </row>
    <row r="210" spans="1:18">
      <c r="A210" s="283" t="s">
        <v>779</v>
      </c>
      <c r="B210" s="284" t="s">
        <v>780</v>
      </c>
      <c r="C210" s="273">
        <f t="shared" si="87"/>
        <v>8</v>
      </c>
      <c r="D210" s="340">
        <v>8</v>
      </c>
      <c r="E210" s="341"/>
      <c r="F210" s="341"/>
      <c r="G210" s="341"/>
      <c r="H210" s="341"/>
      <c r="I210" s="341"/>
      <c r="J210" s="341"/>
      <c r="K210" s="341"/>
      <c r="L210" s="341"/>
      <c r="M210" s="341"/>
      <c r="N210" s="341"/>
      <c r="O210" s="342"/>
    </row>
    <row r="211" spans="1:18">
      <c r="A211" s="276" t="s">
        <v>781</v>
      </c>
      <c r="B211" s="277" t="s">
        <v>782</v>
      </c>
      <c r="C211" s="278">
        <f t="shared" si="87"/>
        <v>124215</v>
      </c>
      <c r="D211" s="279">
        <f>SUM(+D208,D209)</f>
        <v>10967</v>
      </c>
      <c r="E211" s="279">
        <f>SUM(E208,E209)</f>
        <v>10967</v>
      </c>
      <c r="F211" s="279">
        <f t="shared" ref="F211:O211" si="89">SUM(F208,F209)</f>
        <v>9911</v>
      </c>
      <c r="G211" s="279">
        <f t="shared" si="89"/>
        <v>10457</v>
      </c>
      <c r="H211" s="279">
        <f t="shared" si="89"/>
        <v>10457</v>
      </c>
      <c r="I211" s="279">
        <f t="shared" si="89"/>
        <v>10457</v>
      </c>
      <c r="J211" s="279">
        <f t="shared" si="89"/>
        <v>10457</v>
      </c>
      <c r="K211" s="279">
        <f t="shared" si="89"/>
        <v>8674</v>
      </c>
      <c r="L211" s="279">
        <f t="shared" si="89"/>
        <v>9767</v>
      </c>
      <c r="M211" s="279">
        <f t="shared" si="89"/>
        <v>10167</v>
      </c>
      <c r="N211" s="279">
        <f t="shared" si="89"/>
        <v>10967</v>
      </c>
      <c r="O211" s="280">
        <f t="shared" si="89"/>
        <v>10967</v>
      </c>
    </row>
    <row r="212" spans="1:18">
      <c r="A212" s="271" t="s">
        <v>769</v>
      </c>
      <c r="B212" s="272" t="s">
        <v>783</v>
      </c>
      <c r="C212" s="273">
        <f t="shared" si="87"/>
        <v>0</v>
      </c>
      <c r="D212" s="274"/>
      <c r="E212" s="337"/>
      <c r="F212" s="337"/>
      <c r="G212" s="337"/>
      <c r="H212" s="337"/>
      <c r="I212" s="337"/>
      <c r="J212" s="337"/>
      <c r="K212" s="337"/>
      <c r="L212" s="337"/>
      <c r="M212" s="337"/>
      <c r="N212" s="337"/>
      <c r="O212" s="339"/>
    </row>
    <row r="213" spans="1:18">
      <c r="A213" s="287" t="s">
        <v>784</v>
      </c>
      <c r="B213" s="288" t="s">
        <v>785</v>
      </c>
      <c r="C213" s="273">
        <f t="shared" si="87"/>
        <v>0</v>
      </c>
      <c r="D213" s="298"/>
      <c r="E213" s="343"/>
      <c r="F213" s="343"/>
      <c r="G213" s="343"/>
      <c r="H213" s="343"/>
      <c r="I213" s="343"/>
      <c r="J213" s="343"/>
      <c r="K213" s="343"/>
      <c r="L213" s="343"/>
      <c r="M213" s="343"/>
      <c r="N213" s="343"/>
      <c r="O213" s="344"/>
    </row>
    <row r="214" spans="1:18">
      <c r="A214" s="287" t="s">
        <v>786</v>
      </c>
      <c r="B214" s="288" t="s">
        <v>787</v>
      </c>
      <c r="C214" s="289">
        <f t="shared" si="87"/>
        <v>0</v>
      </c>
      <c r="D214" s="298"/>
      <c r="E214" s="343"/>
      <c r="F214" s="343"/>
      <c r="G214" s="343"/>
      <c r="H214" s="343"/>
      <c r="I214" s="343"/>
      <c r="J214" s="343"/>
      <c r="K214" s="343"/>
      <c r="L214" s="343"/>
      <c r="M214" s="343"/>
      <c r="N214" s="343"/>
      <c r="O214" s="344"/>
    </row>
    <row r="215" spans="1:18">
      <c r="A215" s="276" t="s">
        <v>788</v>
      </c>
      <c r="B215" s="277" t="s">
        <v>789</v>
      </c>
      <c r="C215" s="278">
        <f>SUM(D215:O215)</f>
        <v>0</v>
      </c>
      <c r="D215" s="290">
        <f>SUM(D212:D214)</f>
        <v>0</v>
      </c>
      <c r="E215" s="291">
        <f t="shared" ref="E215:O215" si="90">SUM(E212:E214)</f>
        <v>0</v>
      </c>
      <c r="F215" s="291">
        <f t="shared" si="90"/>
        <v>0</v>
      </c>
      <c r="G215" s="291">
        <f t="shared" si="90"/>
        <v>0</v>
      </c>
      <c r="H215" s="291">
        <f t="shared" si="90"/>
        <v>0</v>
      </c>
      <c r="I215" s="291">
        <f t="shared" si="90"/>
        <v>0</v>
      </c>
      <c r="J215" s="291">
        <f t="shared" si="90"/>
        <v>0</v>
      </c>
      <c r="K215" s="291">
        <f t="shared" si="90"/>
        <v>0</v>
      </c>
      <c r="L215" s="291">
        <f t="shared" si="90"/>
        <v>0</v>
      </c>
      <c r="M215" s="291">
        <f t="shared" si="90"/>
        <v>0</v>
      </c>
      <c r="N215" s="291">
        <f t="shared" si="90"/>
        <v>0</v>
      </c>
      <c r="O215" s="280">
        <f t="shared" si="90"/>
        <v>0</v>
      </c>
    </row>
    <row r="216" spans="1:18" s="282" customFormat="1" ht="15">
      <c r="A216" s="292" t="s">
        <v>790</v>
      </c>
      <c r="B216" s="293" t="s">
        <v>778</v>
      </c>
      <c r="C216" s="294">
        <f>SUM(D216:O216)</f>
        <v>1264</v>
      </c>
      <c r="D216" s="345">
        <f>+D234</f>
        <v>0</v>
      </c>
      <c r="E216" s="346">
        <f t="shared" ref="E216:O216" si="91">+E234</f>
        <v>0</v>
      </c>
      <c r="F216" s="346">
        <f t="shared" si="91"/>
        <v>546</v>
      </c>
      <c r="G216" s="346">
        <f t="shared" si="91"/>
        <v>0</v>
      </c>
      <c r="H216" s="346">
        <f t="shared" si="91"/>
        <v>0</v>
      </c>
      <c r="I216" s="346">
        <f t="shared" si="91"/>
        <v>0</v>
      </c>
      <c r="J216" s="346">
        <f t="shared" si="91"/>
        <v>0</v>
      </c>
      <c r="K216" s="346">
        <f t="shared" si="91"/>
        <v>718</v>
      </c>
      <c r="L216" s="346">
        <f t="shared" si="91"/>
        <v>0</v>
      </c>
      <c r="M216" s="346">
        <f t="shared" si="91"/>
        <v>0</v>
      </c>
      <c r="N216" s="346">
        <f t="shared" si="91"/>
        <v>0</v>
      </c>
      <c r="O216" s="280">
        <f t="shared" si="91"/>
        <v>0</v>
      </c>
      <c r="P216" s="281"/>
      <c r="Q216" s="281"/>
      <c r="R216" s="281"/>
    </row>
    <row r="217" spans="1:18">
      <c r="A217" s="283" t="s">
        <v>779</v>
      </c>
      <c r="B217" s="284" t="s">
        <v>780</v>
      </c>
      <c r="C217" s="295">
        <f>SUM(D217:O217)</f>
        <v>0</v>
      </c>
      <c r="D217" s="347"/>
      <c r="E217" s="348"/>
      <c r="F217" s="348"/>
      <c r="G217" s="348"/>
      <c r="H217" s="348"/>
      <c r="I217" s="348"/>
      <c r="J217" s="348"/>
      <c r="K217" s="348"/>
      <c r="L217" s="348"/>
      <c r="M217" s="348"/>
      <c r="N217" s="348"/>
      <c r="O217" s="349"/>
    </row>
    <row r="218" spans="1:18" s="282" customFormat="1" ht="15.75" thickBot="1">
      <c r="A218" s="296" t="s">
        <v>791</v>
      </c>
      <c r="B218" s="297" t="s">
        <v>792</v>
      </c>
      <c r="C218" s="326">
        <f>SUM(D218:O218)</f>
        <v>1264</v>
      </c>
      <c r="D218" s="369">
        <f>SUM(D215,D216)</f>
        <v>0</v>
      </c>
      <c r="E218" s="330">
        <f>SUM(E215,E216)</f>
        <v>0</v>
      </c>
      <c r="F218" s="330">
        <f t="shared" ref="F218:O218" si="92">SUM(F215,F216)</f>
        <v>546</v>
      </c>
      <c r="G218" s="330">
        <f t="shared" si="92"/>
        <v>0</v>
      </c>
      <c r="H218" s="330">
        <f t="shared" si="92"/>
        <v>0</v>
      </c>
      <c r="I218" s="330">
        <f t="shared" si="92"/>
        <v>0</v>
      </c>
      <c r="J218" s="330">
        <f t="shared" si="92"/>
        <v>0</v>
      </c>
      <c r="K218" s="330">
        <f t="shared" si="92"/>
        <v>718</v>
      </c>
      <c r="L218" s="330">
        <f t="shared" si="92"/>
        <v>0</v>
      </c>
      <c r="M218" s="330">
        <f t="shared" si="92"/>
        <v>0</v>
      </c>
      <c r="N218" s="330">
        <f t="shared" si="92"/>
        <v>0</v>
      </c>
      <c r="O218" s="331">
        <f t="shared" si="92"/>
        <v>0</v>
      </c>
      <c r="P218" s="281"/>
      <c r="Q218" s="281"/>
      <c r="R218" s="281"/>
    </row>
    <row r="219" spans="1:18" ht="15" thickBot="1">
      <c r="A219" s="299" t="s">
        <v>793</v>
      </c>
      <c r="B219" s="300" t="s">
        <v>794</v>
      </c>
      <c r="C219" s="301">
        <f>SUM(D219:O219)</f>
        <v>125479</v>
      </c>
      <c r="D219" s="302">
        <f>SUM(D218,D211)</f>
        <v>10967</v>
      </c>
      <c r="E219" s="303">
        <f t="shared" ref="E219:O219" si="93">SUM(E211,E218)</f>
        <v>10967</v>
      </c>
      <c r="F219" s="303">
        <f t="shared" si="93"/>
        <v>10457</v>
      </c>
      <c r="G219" s="303">
        <f t="shared" si="93"/>
        <v>10457</v>
      </c>
      <c r="H219" s="303">
        <f t="shared" si="93"/>
        <v>10457</v>
      </c>
      <c r="I219" s="303">
        <f t="shared" si="93"/>
        <v>10457</v>
      </c>
      <c r="J219" s="303">
        <f t="shared" si="93"/>
        <v>10457</v>
      </c>
      <c r="K219" s="303">
        <f t="shared" si="93"/>
        <v>9392</v>
      </c>
      <c r="L219" s="303">
        <f t="shared" si="93"/>
        <v>9767</v>
      </c>
      <c r="M219" s="303">
        <f t="shared" si="93"/>
        <v>10167</v>
      </c>
      <c r="N219" s="303">
        <f t="shared" si="93"/>
        <v>10967</v>
      </c>
      <c r="O219" s="304">
        <f t="shared" si="93"/>
        <v>10967</v>
      </c>
    </row>
    <row r="220" spans="1:18">
      <c r="A220" s="306"/>
      <c r="B220" s="307" t="s">
        <v>795</v>
      </c>
      <c r="C220" s="308" t="s">
        <v>754</v>
      </c>
      <c r="D220" s="309"/>
      <c r="E220" s="310"/>
      <c r="F220" s="310"/>
      <c r="G220" s="310"/>
      <c r="H220" s="310"/>
      <c r="I220" s="310"/>
      <c r="J220" s="310"/>
      <c r="K220" s="310"/>
      <c r="L220" s="310"/>
      <c r="M220" s="310"/>
      <c r="N220" s="310"/>
      <c r="O220" s="311"/>
    </row>
    <row r="221" spans="1:18">
      <c r="A221" s="312" t="s">
        <v>796</v>
      </c>
      <c r="B221" s="313" t="s">
        <v>797</v>
      </c>
      <c r="C221" s="273">
        <f t="shared" ref="C221:C238" si="94">SUM(D221:O221)</f>
        <v>76448</v>
      </c>
      <c r="D221" s="274">
        <f>8+6370</f>
        <v>6378</v>
      </c>
      <c r="E221" s="274">
        <v>6370</v>
      </c>
      <c r="F221" s="274">
        <v>6370</v>
      </c>
      <c r="G221" s="274">
        <v>6370</v>
      </c>
      <c r="H221" s="274">
        <v>6370</v>
      </c>
      <c r="I221" s="274">
        <v>6370</v>
      </c>
      <c r="J221" s="274">
        <v>6370</v>
      </c>
      <c r="K221" s="274">
        <v>6370</v>
      </c>
      <c r="L221" s="274">
        <v>6370</v>
      </c>
      <c r="M221" s="274">
        <v>6370</v>
      </c>
      <c r="N221" s="274">
        <v>6370</v>
      </c>
      <c r="O221" s="338">
        <v>6370</v>
      </c>
    </row>
    <row r="222" spans="1:18">
      <c r="A222" s="271" t="s">
        <v>798</v>
      </c>
      <c r="B222" s="272" t="s">
        <v>799</v>
      </c>
      <c r="C222" s="273">
        <f t="shared" si="94"/>
        <v>22503</v>
      </c>
      <c r="D222" s="274">
        <f>3+1875</f>
        <v>1878</v>
      </c>
      <c r="E222" s="337">
        <v>1875</v>
      </c>
      <c r="F222" s="337">
        <v>1875</v>
      </c>
      <c r="G222" s="337">
        <v>1875</v>
      </c>
      <c r="H222" s="337">
        <v>1875</v>
      </c>
      <c r="I222" s="337">
        <v>1875</v>
      </c>
      <c r="J222" s="337">
        <v>1875</v>
      </c>
      <c r="K222" s="337">
        <v>1875</v>
      </c>
      <c r="L222" s="337">
        <v>1875</v>
      </c>
      <c r="M222" s="337">
        <v>1875</v>
      </c>
      <c r="N222" s="337">
        <v>1875</v>
      </c>
      <c r="O222" s="339">
        <v>1875</v>
      </c>
    </row>
    <row r="223" spans="1:18">
      <c r="A223" s="271" t="s">
        <v>800</v>
      </c>
      <c r="B223" s="272" t="s">
        <v>801</v>
      </c>
      <c r="C223" s="273">
        <f t="shared" si="94"/>
        <v>25264</v>
      </c>
      <c r="D223" s="274">
        <v>2711</v>
      </c>
      <c r="E223" s="337">
        <v>2722</v>
      </c>
      <c r="F223" s="337">
        <v>1666</v>
      </c>
      <c r="G223" s="337">
        <v>2212</v>
      </c>
      <c r="H223" s="337">
        <v>2212</v>
      </c>
      <c r="I223" s="337">
        <v>2212</v>
      </c>
      <c r="J223" s="337">
        <v>2212</v>
      </c>
      <c r="K223" s="337">
        <v>429</v>
      </c>
      <c r="L223" s="337">
        <v>1522</v>
      </c>
      <c r="M223" s="337">
        <v>1922</v>
      </c>
      <c r="N223" s="337">
        <v>2722</v>
      </c>
      <c r="O223" s="339">
        <v>2722</v>
      </c>
    </row>
    <row r="224" spans="1:18">
      <c r="A224" s="271" t="s">
        <v>802</v>
      </c>
      <c r="B224" s="272" t="s">
        <v>803</v>
      </c>
      <c r="C224" s="273">
        <f t="shared" si="94"/>
        <v>0</v>
      </c>
      <c r="D224" s="274"/>
      <c r="E224" s="274"/>
      <c r="F224" s="274"/>
      <c r="G224" s="274"/>
      <c r="H224" s="274"/>
      <c r="I224" s="274"/>
      <c r="J224" s="274"/>
      <c r="K224" s="274"/>
      <c r="L224" s="274"/>
      <c r="M224" s="274"/>
      <c r="N224" s="274"/>
      <c r="O224" s="273"/>
    </row>
    <row r="225" spans="1:15">
      <c r="A225" s="271" t="s">
        <v>804</v>
      </c>
      <c r="B225" s="272" t="s">
        <v>805</v>
      </c>
      <c r="C225" s="314">
        <f t="shared" si="94"/>
        <v>0</v>
      </c>
      <c r="D225" s="274"/>
      <c r="E225" s="337"/>
      <c r="F225" s="337"/>
      <c r="G225" s="337"/>
      <c r="H225" s="337"/>
      <c r="I225" s="337"/>
      <c r="J225" s="337"/>
      <c r="K225" s="337"/>
      <c r="L225" s="337"/>
      <c r="M225" s="337"/>
      <c r="N225" s="337"/>
      <c r="O225" s="339"/>
    </row>
    <row r="226" spans="1:15">
      <c r="A226" s="283"/>
      <c r="B226" s="284" t="s">
        <v>806</v>
      </c>
      <c r="C226" s="315">
        <f t="shared" si="94"/>
        <v>0</v>
      </c>
      <c r="D226" s="350"/>
      <c r="E226" s="341"/>
      <c r="F226" s="341"/>
      <c r="G226" s="341"/>
      <c r="H226" s="341"/>
      <c r="I226" s="341"/>
      <c r="J226" s="341"/>
      <c r="K226" s="341"/>
      <c r="L226" s="341"/>
      <c r="M226" s="341"/>
      <c r="N226" s="341"/>
      <c r="O226" s="342"/>
    </row>
    <row r="227" spans="1:15">
      <c r="A227" s="316"/>
      <c r="B227" s="317" t="s">
        <v>807</v>
      </c>
      <c r="C227" s="318">
        <f t="shared" si="94"/>
        <v>0</v>
      </c>
      <c r="D227" s="351"/>
      <c r="E227" s="352"/>
      <c r="F227" s="352"/>
      <c r="G227" s="352"/>
      <c r="H227" s="352"/>
      <c r="I227" s="352"/>
      <c r="J227" s="352"/>
      <c r="K227" s="352"/>
      <c r="L227" s="352"/>
      <c r="M227" s="352"/>
      <c r="N227" s="352"/>
      <c r="O227" s="353"/>
    </row>
    <row r="228" spans="1:15">
      <c r="A228" s="276" t="s">
        <v>775</v>
      </c>
      <c r="B228" s="277" t="s">
        <v>808</v>
      </c>
      <c r="C228" s="319">
        <f t="shared" si="94"/>
        <v>124215</v>
      </c>
      <c r="D228" s="320">
        <f>SUM(D221:D227)</f>
        <v>10967</v>
      </c>
      <c r="E228" s="291">
        <f t="shared" ref="E228:O228" si="95">SUM(E221:E227)</f>
        <v>10967</v>
      </c>
      <c r="F228" s="291">
        <f t="shared" si="95"/>
        <v>9911</v>
      </c>
      <c r="G228" s="291">
        <f t="shared" si="95"/>
        <v>10457</v>
      </c>
      <c r="H228" s="291">
        <f t="shared" si="95"/>
        <v>10457</v>
      </c>
      <c r="I228" s="291">
        <f t="shared" si="95"/>
        <v>10457</v>
      </c>
      <c r="J228" s="291">
        <f t="shared" si="95"/>
        <v>10457</v>
      </c>
      <c r="K228" s="291">
        <f t="shared" si="95"/>
        <v>8674</v>
      </c>
      <c r="L228" s="291">
        <f t="shared" si="95"/>
        <v>9767</v>
      </c>
      <c r="M228" s="291">
        <f t="shared" si="95"/>
        <v>10167</v>
      </c>
      <c r="N228" s="291">
        <f t="shared" si="95"/>
        <v>10967</v>
      </c>
      <c r="O228" s="280">
        <f t="shared" si="95"/>
        <v>10967</v>
      </c>
    </row>
    <row r="229" spans="1:15">
      <c r="A229" s="276" t="s">
        <v>809</v>
      </c>
      <c r="B229" s="277" t="s">
        <v>810</v>
      </c>
      <c r="C229" s="278">
        <f t="shared" si="94"/>
        <v>0</v>
      </c>
      <c r="D229" s="320"/>
      <c r="E229" s="291"/>
      <c r="F229" s="291"/>
      <c r="G229" s="291"/>
      <c r="H229" s="291"/>
      <c r="I229" s="291"/>
      <c r="J229" s="291"/>
      <c r="K229" s="291"/>
      <c r="L229" s="291"/>
      <c r="M229" s="291"/>
      <c r="N229" s="291"/>
      <c r="O229" s="280"/>
    </row>
    <row r="230" spans="1:15">
      <c r="A230" s="292" t="s">
        <v>781</v>
      </c>
      <c r="B230" s="293" t="s">
        <v>811</v>
      </c>
      <c r="C230" s="294">
        <f t="shared" si="94"/>
        <v>124215</v>
      </c>
      <c r="D230" s="321">
        <f>SUM(D228,D229)</f>
        <v>10967</v>
      </c>
      <c r="E230" s="321">
        <f t="shared" ref="E230:O230" si="96">SUM(E228,E229)</f>
        <v>10967</v>
      </c>
      <c r="F230" s="321">
        <f t="shared" si="96"/>
        <v>9911</v>
      </c>
      <c r="G230" s="321">
        <f t="shared" si="96"/>
        <v>10457</v>
      </c>
      <c r="H230" s="321">
        <f t="shared" si="96"/>
        <v>10457</v>
      </c>
      <c r="I230" s="321">
        <f t="shared" si="96"/>
        <v>10457</v>
      </c>
      <c r="J230" s="321">
        <f t="shared" si="96"/>
        <v>10457</v>
      </c>
      <c r="K230" s="321">
        <f t="shared" si="96"/>
        <v>8674</v>
      </c>
      <c r="L230" s="321">
        <f t="shared" si="96"/>
        <v>9767</v>
      </c>
      <c r="M230" s="321">
        <f t="shared" si="96"/>
        <v>10167</v>
      </c>
      <c r="N230" s="321">
        <f t="shared" si="96"/>
        <v>10967</v>
      </c>
      <c r="O230" s="354">
        <f t="shared" si="96"/>
        <v>10967</v>
      </c>
    </row>
    <row r="231" spans="1:15">
      <c r="A231" s="271" t="s">
        <v>812</v>
      </c>
      <c r="B231" s="272" t="s">
        <v>813</v>
      </c>
      <c r="C231" s="323">
        <f t="shared" si="94"/>
        <v>546</v>
      </c>
      <c r="D231" s="274"/>
      <c r="E231" s="337"/>
      <c r="F231" s="337">
        <v>546</v>
      </c>
      <c r="G231" s="337"/>
      <c r="H231" s="337"/>
      <c r="I231" s="337"/>
      <c r="J231" s="337"/>
      <c r="K231" s="337"/>
      <c r="L231" s="337"/>
      <c r="M231" s="337"/>
      <c r="N231" s="337"/>
      <c r="O231" s="339"/>
    </row>
    <row r="232" spans="1:15">
      <c r="A232" s="271" t="s">
        <v>814</v>
      </c>
      <c r="B232" s="272" t="s">
        <v>815</v>
      </c>
      <c r="C232" s="273">
        <f t="shared" si="94"/>
        <v>718</v>
      </c>
      <c r="D232" s="274"/>
      <c r="E232" s="274"/>
      <c r="F232" s="274"/>
      <c r="G232" s="274"/>
      <c r="H232" s="274"/>
      <c r="I232" s="274"/>
      <c r="J232" s="274"/>
      <c r="K232" s="274">
        <v>718</v>
      </c>
      <c r="L232" s="274"/>
      <c r="M232" s="274"/>
      <c r="N232" s="274"/>
      <c r="O232" s="273"/>
    </row>
    <row r="233" spans="1:15">
      <c r="A233" s="324" t="s">
        <v>816</v>
      </c>
      <c r="B233" s="325" t="s">
        <v>817</v>
      </c>
      <c r="C233" s="295">
        <f t="shared" si="94"/>
        <v>0</v>
      </c>
      <c r="D233" s="355"/>
      <c r="E233" s="356"/>
      <c r="F233" s="356"/>
      <c r="G233" s="356"/>
      <c r="H233" s="356"/>
      <c r="I233" s="356"/>
      <c r="J233" s="356"/>
      <c r="K233" s="356"/>
      <c r="L233" s="356"/>
      <c r="M233" s="356"/>
      <c r="N233" s="356"/>
      <c r="O233" s="357"/>
    </row>
    <row r="234" spans="1:15">
      <c r="A234" s="276" t="s">
        <v>788</v>
      </c>
      <c r="B234" s="277" t="s">
        <v>818</v>
      </c>
      <c r="C234" s="319">
        <f t="shared" si="94"/>
        <v>1264</v>
      </c>
      <c r="D234" s="279">
        <f>SUM(D231:D233)</f>
        <v>0</v>
      </c>
      <c r="E234" s="291">
        <f t="shared" ref="E234:O234" si="97">SUM(E231:E233)</f>
        <v>0</v>
      </c>
      <c r="F234" s="291">
        <f t="shared" si="97"/>
        <v>546</v>
      </c>
      <c r="G234" s="291">
        <f t="shared" si="97"/>
        <v>0</v>
      </c>
      <c r="H234" s="291">
        <f t="shared" si="97"/>
        <v>0</v>
      </c>
      <c r="I234" s="291">
        <f t="shared" si="97"/>
        <v>0</v>
      </c>
      <c r="J234" s="291">
        <f t="shared" si="97"/>
        <v>0</v>
      </c>
      <c r="K234" s="291">
        <f t="shared" si="97"/>
        <v>718</v>
      </c>
      <c r="L234" s="291">
        <f t="shared" si="97"/>
        <v>0</v>
      </c>
      <c r="M234" s="291">
        <f t="shared" si="97"/>
        <v>0</v>
      </c>
      <c r="N234" s="291">
        <f t="shared" si="97"/>
        <v>0</v>
      </c>
      <c r="O234" s="280">
        <f t="shared" si="97"/>
        <v>0</v>
      </c>
    </row>
    <row r="235" spans="1:15">
      <c r="A235" s="296" t="s">
        <v>819</v>
      </c>
      <c r="B235" s="297" t="s">
        <v>820</v>
      </c>
      <c r="C235" s="326">
        <f t="shared" si="94"/>
        <v>0</v>
      </c>
      <c r="D235" s="358"/>
      <c r="E235" s="362"/>
      <c r="F235" s="362"/>
      <c r="G235" s="362"/>
      <c r="H235" s="362"/>
      <c r="I235" s="362"/>
      <c r="J235" s="362"/>
      <c r="K235" s="362"/>
      <c r="L235" s="362"/>
      <c r="M235" s="362"/>
      <c r="N235" s="362"/>
      <c r="O235" s="359"/>
    </row>
    <row r="236" spans="1:15">
      <c r="A236" s="276" t="s">
        <v>821</v>
      </c>
      <c r="B236" s="277" t="s">
        <v>810</v>
      </c>
      <c r="C236" s="319">
        <f t="shared" si="94"/>
        <v>0</v>
      </c>
      <c r="D236" s="279"/>
      <c r="E236" s="291"/>
      <c r="F236" s="291"/>
      <c r="G236" s="291"/>
      <c r="H236" s="291"/>
      <c r="I236" s="291"/>
      <c r="J236" s="291"/>
      <c r="K236" s="291"/>
      <c r="L236" s="291"/>
      <c r="M236" s="291"/>
      <c r="N236" s="291"/>
      <c r="O236" s="280"/>
    </row>
    <row r="237" spans="1:15" ht="15" thickBot="1">
      <c r="A237" s="327" t="s">
        <v>793</v>
      </c>
      <c r="B237" s="328" t="s">
        <v>822</v>
      </c>
      <c r="C237" s="329">
        <f t="shared" si="94"/>
        <v>1264</v>
      </c>
      <c r="D237" s="330">
        <f>SUM(D234,D235,D236)</f>
        <v>0</v>
      </c>
      <c r="E237" s="330">
        <f t="shared" ref="E237:O237" si="98">SUM(E234,E235,E236)</f>
        <v>0</v>
      </c>
      <c r="F237" s="330">
        <f t="shared" si="98"/>
        <v>546</v>
      </c>
      <c r="G237" s="330">
        <f t="shared" si="98"/>
        <v>0</v>
      </c>
      <c r="H237" s="330">
        <f t="shared" si="98"/>
        <v>0</v>
      </c>
      <c r="I237" s="330">
        <f t="shared" si="98"/>
        <v>0</v>
      </c>
      <c r="J237" s="330">
        <f t="shared" si="98"/>
        <v>0</v>
      </c>
      <c r="K237" s="330">
        <f t="shared" si="98"/>
        <v>718</v>
      </c>
      <c r="L237" s="330">
        <f t="shared" si="98"/>
        <v>0</v>
      </c>
      <c r="M237" s="330">
        <f t="shared" si="98"/>
        <v>0</v>
      </c>
      <c r="N237" s="330">
        <f t="shared" si="98"/>
        <v>0</v>
      </c>
      <c r="O237" s="363">
        <f t="shared" si="98"/>
        <v>0</v>
      </c>
    </row>
    <row r="238" spans="1:15" ht="15" thickBot="1">
      <c r="A238" s="332" t="s">
        <v>823</v>
      </c>
      <c r="B238" s="333" t="s">
        <v>824</v>
      </c>
      <c r="C238" s="334">
        <f t="shared" si="94"/>
        <v>125479</v>
      </c>
      <c r="D238" s="335">
        <f>SUM(D230,D237)</f>
        <v>10967</v>
      </c>
      <c r="E238" s="335">
        <f t="shared" ref="E238:O238" si="99">SUM(E230,E237)</f>
        <v>10967</v>
      </c>
      <c r="F238" s="335">
        <f t="shared" si="99"/>
        <v>10457</v>
      </c>
      <c r="G238" s="335">
        <f t="shared" si="99"/>
        <v>10457</v>
      </c>
      <c r="H238" s="335">
        <f t="shared" si="99"/>
        <v>10457</v>
      </c>
      <c r="I238" s="335">
        <f t="shared" si="99"/>
        <v>10457</v>
      </c>
      <c r="J238" s="335">
        <f t="shared" si="99"/>
        <v>10457</v>
      </c>
      <c r="K238" s="335">
        <f t="shared" si="99"/>
        <v>9392</v>
      </c>
      <c r="L238" s="335">
        <f t="shared" si="99"/>
        <v>9767</v>
      </c>
      <c r="M238" s="335">
        <f t="shared" si="99"/>
        <v>10167</v>
      </c>
      <c r="N238" s="335">
        <f t="shared" si="99"/>
        <v>10967</v>
      </c>
      <c r="O238" s="361">
        <f t="shared" si="99"/>
        <v>10967</v>
      </c>
    </row>
    <row r="241" spans="1:18" s="260" customFormat="1" ht="12.75">
      <c r="A241" s="731" t="s">
        <v>834</v>
      </c>
      <c r="B241" s="731"/>
      <c r="C241" s="731"/>
      <c r="D241" s="731"/>
      <c r="E241" s="731"/>
      <c r="F241" s="258"/>
      <c r="G241" s="258" t="s">
        <v>751</v>
      </c>
      <c r="H241" s="258"/>
      <c r="I241" s="258"/>
      <c r="J241" s="258"/>
      <c r="K241" s="258"/>
      <c r="L241" s="258"/>
      <c r="M241" s="730" t="s">
        <v>835</v>
      </c>
      <c r="N241" s="730"/>
      <c r="O241" s="730"/>
      <c r="P241" s="259"/>
      <c r="Q241" s="259"/>
      <c r="R241" s="259"/>
    </row>
    <row r="242" spans="1:18" ht="15" thickBot="1">
      <c r="A242" s="261"/>
      <c r="B242" s="261"/>
      <c r="C242" s="261"/>
      <c r="D242" s="261"/>
      <c r="E242" s="261"/>
      <c r="F242" s="261"/>
      <c r="G242" s="261"/>
      <c r="H242" s="261"/>
      <c r="I242" s="261"/>
      <c r="J242" s="261"/>
      <c r="K242" s="261"/>
      <c r="L242" s="261"/>
      <c r="M242" s="261"/>
      <c r="N242" s="261"/>
      <c r="O242" s="261"/>
    </row>
    <row r="243" spans="1:18">
      <c r="A243" s="264"/>
      <c r="B243" s="265" t="s">
        <v>753</v>
      </c>
      <c r="C243" s="266" t="s">
        <v>754</v>
      </c>
      <c r="D243" s="267" t="s">
        <v>755</v>
      </c>
      <c r="E243" s="268" t="s">
        <v>756</v>
      </c>
      <c r="F243" s="268" t="s">
        <v>757</v>
      </c>
      <c r="G243" s="268" t="s">
        <v>758</v>
      </c>
      <c r="H243" s="268" t="s">
        <v>759</v>
      </c>
      <c r="I243" s="268" t="s">
        <v>760</v>
      </c>
      <c r="J243" s="268" t="s">
        <v>761</v>
      </c>
      <c r="K243" s="268" t="s">
        <v>762</v>
      </c>
      <c r="L243" s="268" t="s">
        <v>763</v>
      </c>
      <c r="M243" s="268" t="s">
        <v>764</v>
      </c>
      <c r="N243" s="268" t="s">
        <v>765</v>
      </c>
      <c r="O243" s="269" t="s">
        <v>766</v>
      </c>
    </row>
    <row r="244" spans="1:18">
      <c r="A244" s="271" t="s">
        <v>767</v>
      </c>
      <c r="B244" s="272" t="s">
        <v>768</v>
      </c>
      <c r="C244" s="273">
        <f>SUM(D244:O244)</f>
        <v>50</v>
      </c>
      <c r="D244" s="274"/>
      <c r="E244" s="337"/>
      <c r="F244" s="337"/>
      <c r="G244" s="337"/>
      <c r="H244" s="337"/>
      <c r="I244" s="337"/>
      <c r="J244" s="337"/>
      <c r="K244" s="337"/>
      <c r="L244" s="337">
        <v>50</v>
      </c>
      <c r="M244" s="337"/>
      <c r="N244" s="337"/>
      <c r="O244" s="339"/>
    </row>
    <row r="245" spans="1:18">
      <c r="A245" s="271" t="s">
        <v>769</v>
      </c>
      <c r="B245" s="272" t="s">
        <v>770</v>
      </c>
      <c r="C245" s="273">
        <f t="shared" ref="C245:C254" si="100">SUM(D245:O245)</f>
        <v>0</v>
      </c>
      <c r="D245" s="274"/>
      <c r="E245" s="274"/>
      <c r="F245" s="274"/>
      <c r="G245" s="274"/>
      <c r="H245" s="274"/>
      <c r="I245" s="274"/>
      <c r="J245" s="274"/>
      <c r="K245" s="274"/>
      <c r="L245" s="274"/>
      <c r="M245" s="274"/>
      <c r="N245" s="274"/>
      <c r="O245" s="273"/>
    </row>
    <row r="246" spans="1:18">
      <c r="A246" s="271" t="s">
        <v>771</v>
      </c>
      <c r="B246" s="272" t="s">
        <v>772</v>
      </c>
      <c r="C246" s="273">
        <f t="shared" si="100"/>
        <v>910</v>
      </c>
      <c r="D246" s="274">
        <v>75</v>
      </c>
      <c r="E246" s="337">
        <f>5+75</f>
        <v>80</v>
      </c>
      <c r="F246" s="337">
        <v>75</v>
      </c>
      <c r="G246" s="337">
        <v>75</v>
      </c>
      <c r="H246" s="337">
        <f>75</f>
        <v>75</v>
      </c>
      <c r="I246" s="337">
        <v>75</v>
      </c>
      <c r="J246" s="337">
        <v>75</v>
      </c>
      <c r="K246" s="337">
        <v>75</v>
      </c>
      <c r="L246" s="337">
        <f>5+75</f>
        <v>80</v>
      </c>
      <c r="M246" s="337">
        <v>75</v>
      </c>
      <c r="N246" s="337">
        <v>75</v>
      </c>
      <c r="O246" s="339">
        <v>75</v>
      </c>
    </row>
    <row r="247" spans="1:18">
      <c r="A247" s="271" t="s">
        <v>773</v>
      </c>
      <c r="B247" s="272" t="s">
        <v>774</v>
      </c>
      <c r="C247" s="273">
        <f t="shared" si="100"/>
        <v>0</v>
      </c>
      <c r="D247" s="274"/>
      <c r="E247" s="337"/>
      <c r="F247" s="337"/>
      <c r="G247" s="337"/>
      <c r="H247" s="337"/>
      <c r="I247" s="337"/>
      <c r="J247" s="337"/>
      <c r="K247" s="337"/>
      <c r="L247" s="337"/>
      <c r="M247" s="337"/>
      <c r="N247" s="337"/>
      <c r="O247" s="339"/>
    </row>
    <row r="248" spans="1:18">
      <c r="A248" s="276" t="s">
        <v>775</v>
      </c>
      <c r="B248" s="277" t="s">
        <v>776</v>
      </c>
      <c r="C248" s="278">
        <f t="shared" si="100"/>
        <v>960</v>
      </c>
      <c r="D248" s="279">
        <f>SUM(D244:D247)</f>
        <v>75</v>
      </c>
      <c r="E248" s="279">
        <f t="shared" ref="E248:O248" si="101">SUM(E244:E247)</f>
        <v>80</v>
      </c>
      <c r="F248" s="279">
        <f t="shared" si="101"/>
        <v>75</v>
      </c>
      <c r="G248" s="279">
        <f t="shared" si="101"/>
        <v>75</v>
      </c>
      <c r="H248" s="279">
        <f t="shared" si="101"/>
        <v>75</v>
      </c>
      <c r="I248" s="279">
        <f t="shared" si="101"/>
        <v>75</v>
      </c>
      <c r="J248" s="279">
        <f t="shared" si="101"/>
        <v>75</v>
      </c>
      <c r="K248" s="279">
        <f t="shared" si="101"/>
        <v>75</v>
      </c>
      <c r="L248" s="279">
        <f t="shared" si="101"/>
        <v>130</v>
      </c>
      <c r="M248" s="279">
        <f t="shared" si="101"/>
        <v>75</v>
      </c>
      <c r="N248" s="279">
        <f t="shared" si="101"/>
        <v>75</v>
      </c>
      <c r="O248" s="278">
        <f t="shared" si="101"/>
        <v>75</v>
      </c>
    </row>
    <row r="249" spans="1:18">
      <c r="A249" s="276" t="s">
        <v>777</v>
      </c>
      <c r="B249" s="277" t="s">
        <v>778</v>
      </c>
      <c r="C249" s="278">
        <f t="shared" si="100"/>
        <v>17081</v>
      </c>
      <c r="D249" s="279">
        <v>1441</v>
      </c>
      <c r="E249" s="291">
        <v>1425</v>
      </c>
      <c r="F249" s="291">
        <v>1427</v>
      </c>
      <c r="G249" s="291">
        <v>1427</v>
      </c>
      <c r="H249" s="291">
        <v>1427</v>
      </c>
      <c r="I249" s="291">
        <v>1427</v>
      </c>
      <c r="J249" s="291">
        <v>1427</v>
      </c>
      <c r="K249" s="291">
        <v>1427</v>
      </c>
      <c r="L249" s="291">
        <v>1372</v>
      </c>
      <c r="M249" s="291">
        <v>1427</v>
      </c>
      <c r="N249" s="291">
        <v>1427</v>
      </c>
      <c r="O249" s="280">
        <v>1427</v>
      </c>
    </row>
    <row r="250" spans="1:18">
      <c r="A250" s="283" t="s">
        <v>779</v>
      </c>
      <c r="B250" s="284" t="s">
        <v>780</v>
      </c>
      <c r="C250" s="273">
        <f t="shared" si="100"/>
        <v>266</v>
      </c>
      <c r="D250" s="340">
        <v>266</v>
      </c>
      <c r="E250" s="341"/>
      <c r="F250" s="341"/>
      <c r="G250" s="341"/>
      <c r="H250" s="341"/>
      <c r="I250" s="341"/>
      <c r="J250" s="341"/>
      <c r="K250" s="341"/>
      <c r="L250" s="341"/>
      <c r="M250" s="341"/>
      <c r="N250" s="341"/>
      <c r="O250" s="342"/>
    </row>
    <row r="251" spans="1:18">
      <c r="A251" s="276" t="s">
        <v>781</v>
      </c>
      <c r="B251" s="277" t="s">
        <v>782</v>
      </c>
      <c r="C251" s="278">
        <f t="shared" si="100"/>
        <v>18041</v>
      </c>
      <c r="D251" s="279">
        <f>SUM(+D248,D249)</f>
        <v>1516</v>
      </c>
      <c r="E251" s="279">
        <f>SUM(E248,E249)</f>
        <v>1505</v>
      </c>
      <c r="F251" s="279">
        <f t="shared" ref="F251:O251" si="102">SUM(F248,F249)</f>
        <v>1502</v>
      </c>
      <c r="G251" s="279">
        <f t="shared" si="102"/>
        <v>1502</v>
      </c>
      <c r="H251" s="279">
        <f t="shared" si="102"/>
        <v>1502</v>
      </c>
      <c r="I251" s="279">
        <f t="shared" si="102"/>
        <v>1502</v>
      </c>
      <c r="J251" s="279">
        <f t="shared" si="102"/>
        <v>1502</v>
      </c>
      <c r="K251" s="279">
        <f t="shared" si="102"/>
        <v>1502</v>
      </c>
      <c r="L251" s="279">
        <f t="shared" si="102"/>
        <v>1502</v>
      </c>
      <c r="M251" s="279">
        <f t="shared" si="102"/>
        <v>1502</v>
      </c>
      <c r="N251" s="279">
        <f t="shared" si="102"/>
        <v>1502</v>
      </c>
      <c r="O251" s="280">
        <f t="shared" si="102"/>
        <v>1502</v>
      </c>
    </row>
    <row r="252" spans="1:18">
      <c r="A252" s="271" t="s">
        <v>769</v>
      </c>
      <c r="B252" s="272" t="s">
        <v>783</v>
      </c>
      <c r="C252" s="273">
        <f t="shared" si="100"/>
        <v>0</v>
      </c>
      <c r="D252" s="274"/>
      <c r="E252" s="337"/>
      <c r="F252" s="337"/>
      <c r="G252" s="337"/>
      <c r="H252" s="337"/>
      <c r="I252" s="337"/>
      <c r="J252" s="337"/>
      <c r="K252" s="337"/>
      <c r="L252" s="337"/>
      <c r="M252" s="337"/>
      <c r="N252" s="337"/>
      <c r="O252" s="339"/>
    </row>
    <row r="253" spans="1:18">
      <c r="A253" s="287" t="s">
        <v>784</v>
      </c>
      <c r="B253" s="288" t="s">
        <v>785</v>
      </c>
      <c r="C253" s="273">
        <f t="shared" si="100"/>
        <v>0</v>
      </c>
      <c r="D253" s="298"/>
      <c r="E253" s="343"/>
      <c r="F253" s="343"/>
      <c r="G253" s="343"/>
      <c r="H253" s="343"/>
      <c r="I253" s="343"/>
      <c r="J253" s="343"/>
      <c r="K253" s="343"/>
      <c r="L253" s="343"/>
      <c r="M253" s="343"/>
      <c r="N253" s="343"/>
      <c r="O253" s="344"/>
    </row>
    <row r="254" spans="1:18">
      <c r="A254" s="287" t="s">
        <v>786</v>
      </c>
      <c r="B254" s="288" t="s">
        <v>787</v>
      </c>
      <c r="C254" s="289">
        <f t="shared" si="100"/>
        <v>0</v>
      </c>
      <c r="D254" s="298"/>
      <c r="E254" s="343"/>
      <c r="F254" s="343"/>
      <c r="G254" s="343"/>
      <c r="H254" s="343"/>
      <c r="I254" s="343"/>
      <c r="J254" s="343"/>
      <c r="K254" s="343"/>
      <c r="L254" s="343"/>
      <c r="M254" s="343"/>
      <c r="N254" s="343"/>
      <c r="O254" s="344"/>
    </row>
    <row r="255" spans="1:18">
      <c r="A255" s="276" t="s">
        <v>788</v>
      </c>
      <c r="B255" s="277" t="s">
        <v>789</v>
      </c>
      <c r="C255" s="278">
        <f>SUM(D255:O255)</f>
        <v>0</v>
      </c>
      <c r="D255" s="290">
        <f>SUM(D252:D254)</f>
        <v>0</v>
      </c>
      <c r="E255" s="291">
        <f t="shared" ref="E255:O255" si="103">SUM(E252:E254)</f>
        <v>0</v>
      </c>
      <c r="F255" s="291">
        <f t="shared" si="103"/>
        <v>0</v>
      </c>
      <c r="G255" s="291">
        <f t="shared" si="103"/>
        <v>0</v>
      </c>
      <c r="H255" s="291">
        <f t="shared" si="103"/>
        <v>0</v>
      </c>
      <c r="I255" s="291">
        <f t="shared" si="103"/>
        <v>0</v>
      </c>
      <c r="J255" s="291">
        <f t="shared" si="103"/>
        <v>0</v>
      </c>
      <c r="K255" s="291">
        <f t="shared" si="103"/>
        <v>0</v>
      </c>
      <c r="L255" s="291">
        <f t="shared" si="103"/>
        <v>0</v>
      </c>
      <c r="M255" s="291">
        <f t="shared" si="103"/>
        <v>0</v>
      </c>
      <c r="N255" s="291">
        <f t="shared" si="103"/>
        <v>0</v>
      </c>
      <c r="O255" s="280">
        <f t="shared" si="103"/>
        <v>0</v>
      </c>
    </row>
    <row r="256" spans="1:18">
      <c r="A256" s="292" t="s">
        <v>790</v>
      </c>
      <c r="B256" s="293" t="s">
        <v>778</v>
      </c>
      <c r="C256" s="294">
        <f>SUM(D256:O256)</f>
        <v>3235</v>
      </c>
      <c r="D256" s="345">
        <f>+D274</f>
        <v>130</v>
      </c>
      <c r="E256" s="346">
        <f t="shared" ref="E256:O256" si="104">+E274</f>
        <v>130</v>
      </c>
      <c r="F256" s="346">
        <f t="shared" si="104"/>
        <v>630</v>
      </c>
      <c r="G256" s="346">
        <f t="shared" si="104"/>
        <v>130</v>
      </c>
      <c r="H256" s="346">
        <f t="shared" si="104"/>
        <v>365</v>
      </c>
      <c r="I256" s="346">
        <f t="shared" si="104"/>
        <v>130</v>
      </c>
      <c r="J256" s="346">
        <f t="shared" si="104"/>
        <v>130</v>
      </c>
      <c r="K256" s="346">
        <f t="shared" si="104"/>
        <v>1070</v>
      </c>
      <c r="L256" s="346">
        <f t="shared" si="104"/>
        <v>130</v>
      </c>
      <c r="M256" s="346">
        <f t="shared" si="104"/>
        <v>130</v>
      </c>
      <c r="N256" s="346">
        <f t="shared" si="104"/>
        <v>130</v>
      </c>
      <c r="O256" s="280">
        <f t="shared" si="104"/>
        <v>130</v>
      </c>
    </row>
    <row r="257" spans="1:18">
      <c r="A257" s="283" t="s">
        <v>779</v>
      </c>
      <c r="B257" s="284" t="s">
        <v>780</v>
      </c>
      <c r="C257" s="295">
        <f>SUM(D257:O257)</f>
        <v>0</v>
      </c>
      <c r="D257" s="347"/>
      <c r="E257" s="348"/>
      <c r="F257" s="348"/>
      <c r="G257" s="348"/>
      <c r="H257" s="348"/>
      <c r="I257" s="348"/>
      <c r="J257" s="348"/>
      <c r="K257" s="348"/>
      <c r="L257" s="348"/>
      <c r="M257" s="348"/>
      <c r="N257" s="348"/>
      <c r="O257" s="349"/>
    </row>
    <row r="258" spans="1:18" s="282" customFormat="1" ht="15.75" thickBot="1">
      <c r="A258" s="296" t="s">
        <v>791</v>
      </c>
      <c r="B258" s="297" t="s">
        <v>792</v>
      </c>
      <c r="C258" s="326">
        <f>SUM(D258:O258)</f>
        <v>3235</v>
      </c>
      <c r="D258" s="369">
        <f>SUM(D255,D256)</f>
        <v>130</v>
      </c>
      <c r="E258" s="330">
        <f>SUM(E255,E256)</f>
        <v>130</v>
      </c>
      <c r="F258" s="330">
        <f t="shared" ref="F258:O258" si="105">SUM(F255,F256)</f>
        <v>630</v>
      </c>
      <c r="G258" s="330">
        <f t="shared" si="105"/>
        <v>130</v>
      </c>
      <c r="H258" s="330">
        <f t="shared" si="105"/>
        <v>365</v>
      </c>
      <c r="I258" s="330">
        <f t="shared" si="105"/>
        <v>130</v>
      </c>
      <c r="J258" s="330">
        <f t="shared" si="105"/>
        <v>130</v>
      </c>
      <c r="K258" s="330">
        <f t="shared" si="105"/>
        <v>1070</v>
      </c>
      <c r="L258" s="330">
        <f t="shared" si="105"/>
        <v>130</v>
      </c>
      <c r="M258" s="330">
        <f t="shared" si="105"/>
        <v>130</v>
      </c>
      <c r="N258" s="330">
        <f t="shared" si="105"/>
        <v>130</v>
      </c>
      <c r="O258" s="331">
        <f t="shared" si="105"/>
        <v>130</v>
      </c>
      <c r="P258" s="281"/>
      <c r="Q258" s="281"/>
      <c r="R258" s="281"/>
    </row>
    <row r="259" spans="1:18" ht="15" thickBot="1">
      <c r="A259" s="299" t="s">
        <v>793</v>
      </c>
      <c r="B259" s="300" t="s">
        <v>794</v>
      </c>
      <c r="C259" s="301">
        <f>SUM(D259:O259)</f>
        <v>21276</v>
      </c>
      <c r="D259" s="302">
        <f>SUM(D258,D251)</f>
        <v>1646</v>
      </c>
      <c r="E259" s="303">
        <f t="shared" ref="E259:O259" si="106">SUM(E251,E258)</f>
        <v>1635</v>
      </c>
      <c r="F259" s="303">
        <f t="shared" si="106"/>
        <v>2132</v>
      </c>
      <c r="G259" s="303">
        <f t="shared" si="106"/>
        <v>1632</v>
      </c>
      <c r="H259" s="303">
        <f t="shared" si="106"/>
        <v>1867</v>
      </c>
      <c r="I259" s="303">
        <f t="shared" si="106"/>
        <v>1632</v>
      </c>
      <c r="J259" s="303">
        <f t="shared" si="106"/>
        <v>1632</v>
      </c>
      <c r="K259" s="303">
        <f t="shared" si="106"/>
        <v>2572</v>
      </c>
      <c r="L259" s="303">
        <f t="shared" si="106"/>
        <v>1632</v>
      </c>
      <c r="M259" s="303">
        <f t="shared" si="106"/>
        <v>1632</v>
      </c>
      <c r="N259" s="303">
        <f t="shared" si="106"/>
        <v>1632</v>
      </c>
      <c r="O259" s="304">
        <f t="shared" si="106"/>
        <v>1632</v>
      </c>
    </row>
    <row r="260" spans="1:18">
      <c r="A260" s="306"/>
      <c r="B260" s="307" t="s">
        <v>795</v>
      </c>
      <c r="C260" s="308" t="s">
        <v>754</v>
      </c>
      <c r="D260" s="309"/>
      <c r="E260" s="310"/>
      <c r="F260" s="310"/>
      <c r="G260" s="310"/>
      <c r="H260" s="310"/>
      <c r="I260" s="310"/>
      <c r="J260" s="310"/>
      <c r="K260" s="310"/>
      <c r="L260" s="310"/>
      <c r="M260" s="310"/>
      <c r="N260" s="310"/>
      <c r="O260" s="311"/>
    </row>
    <row r="261" spans="1:18">
      <c r="A261" s="312" t="s">
        <v>796</v>
      </c>
      <c r="B261" s="313" t="s">
        <v>797</v>
      </c>
      <c r="C261" s="273">
        <f t="shared" ref="C261:C278" si="107">SUM(D261:O261)</f>
        <v>9762</v>
      </c>
      <c r="D261" s="274">
        <f>6+813</f>
        <v>819</v>
      </c>
      <c r="E261" s="274">
        <v>813</v>
      </c>
      <c r="F261" s="274">
        <v>813</v>
      </c>
      <c r="G261" s="274">
        <v>813</v>
      </c>
      <c r="H261" s="274">
        <v>813</v>
      </c>
      <c r="I261" s="274">
        <v>813</v>
      </c>
      <c r="J261" s="274">
        <v>813</v>
      </c>
      <c r="K261" s="274">
        <v>813</v>
      </c>
      <c r="L261" s="274">
        <v>813</v>
      </c>
      <c r="M261" s="274">
        <v>813</v>
      </c>
      <c r="N261" s="274">
        <v>813</v>
      </c>
      <c r="O261" s="338">
        <v>813</v>
      </c>
    </row>
    <row r="262" spans="1:18">
      <c r="A262" s="271" t="s">
        <v>798</v>
      </c>
      <c r="B262" s="272" t="s">
        <v>799</v>
      </c>
      <c r="C262" s="273">
        <f t="shared" si="107"/>
        <v>2456</v>
      </c>
      <c r="D262" s="274">
        <f>8+204</f>
        <v>212</v>
      </c>
      <c r="E262" s="337">
        <v>204</v>
      </c>
      <c r="F262" s="337">
        <v>204</v>
      </c>
      <c r="G262" s="337">
        <v>204</v>
      </c>
      <c r="H262" s="337">
        <v>204</v>
      </c>
      <c r="I262" s="337">
        <v>204</v>
      </c>
      <c r="J262" s="337">
        <v>204</v>
      </c>
      <c r="K262" s="337">
        <v>204</v>
      </c>
      <c r="L262" s="337">
        <v>204</v>
      </c>
      <c r="M262" s="337">
        <v>204</v>
      </c>
      <c r="N262" s="337">
        <v>204</v>
      </c>
      <c r="O262" s="339">
        <v>204</v>
      </c>
    </row>
    <row r="263" spans="1:18">
      <c r="A263" s="271" t="s">
        <v>800</v>
      </c>
      <c r="B263" s="272" t="s">
        <v>801</v>
      </c>
      <c r="C263" s="273">
        <f t="shared" si="107"/>
        <v>5823</v>
      </c>
      <c r="D263" s="274">
        <v>485</v>
      </c>
      <c r="E263" s="337">
        <f>3+485</f>
        <v>488</v>
      </c>
      <c r="F263" s="337">
        <v>485</v>
      </c>
      <c r="G263" s="337">
        <v>485</v>
      </c>
      <c r="H263" s="337">
        <v>485</v>
      </c>
      <c r="I263" s="337">
        <v>485</v>
      </c>
      <c r="J263" s="337">
        <v>485</v>
      </c>
      <c r="K263" s="337">
        <v>485</v>
      </c>
      <c r="L263" s="337">
        <v>485</v>
      </c>
      <c r="M263" s="337">
        <v>485</v>
      </c>
      <c r="N263" s="337">
        <v>485</v>
      </c>
      <c r="O263" s="339">
        <v>485</v>
      </c>
    </row>
    <row r="264" spans="1:18">
      <c r="A264" s="271" t="s">
        <v>802</v>
      </c>
      <c r="B264" s="272" t="s">
        <v>803</v>
      </c>
      <c r="C264" s="273">
        <f t="shared" si="107"/>
        <v>0</v>
      </c>
      <c r="D264" s="274"/>
      <c r="E264" s="274"/>
      <c r="F264" s="274"/>
      <c r="G264" s="274"/>
      <c r="H264" s="274"/>
      <c r="I264" s="274"/>
      <c r="J264" s="274"/>
      <c r="K264" s="274"/>
      <c r="L264" s="274"/>
      <c r="M264" s="274"/>
      <c r="N264" s="274"/>
      <c r="O264" s="273"/>
    </row>
    <row r="265" spans="1:18">
      <c r="A265" s="271" t="s">
        <v>804</v>
      </c>
      <c r="B265" s="272" t="s">
        <v>805</v>
      </c>
      <c r="C265" s="314">
        <f t="shared" si="107"/>
        <v>0</v>
      </c>
      <c r="D265" s="274"/>
      <c r="E265" s="337"/>
      <c r="F265" s="337"/>
      <c r="G265" s="337"/>
      <c r="H265" s="337"/>
      <c r="I265" s="337"/>
      <c r="J265" s="337"/>
      <c r="K265" s="337"/>
      <c r="L265" s="337"/>
      <c r="M265" s="337"/>
      <c r="N265" s="337"/>
      <c r="O265" s="339"/>
    </row>
    <row r="266" spans="1:18">
      <c r="A266" s="283"/>
      <c r="B266" s="284" t="s">
        <v>806</v>
      </c>
      <c r="C266" s="315">
        <f t="shared" si="107"/>
        <v>0</v>
      </c>
      <c r="D266" s="350"/>
      <c r="E266" s="341"/>
      <c r="F266" s="341"/>
      <c r="G266" s="341"/>
      <c r="H266" s="341"/>
      <c r="I266" s="341"/>
      <c r="J266" s="341"/>
      <c r="K266" s="341"/>
      <c r="L266" s="341"/>
      <c r="M266" s="341"/>
      <c r="N266" s="341"/>
      <c r="O266" s="342"/>
    </row>
    <row r="267" spans="1:18">
      <c r="A267" s="316"/>
      <c r="B267" s="317" t="s">
        <v>807</v>
      </c>
      <c r="C267" s="318">
        <f t="shared" si="107"/>
        <v>0</v>
      </c>
      <c r="D267" s="351"/>
      <c r="E267" s="352"/>
      <c r="F267" s="352"/>
      <c r="G267" s="352"/>
      <c r="H267" s="352"/>
      <c r="I267" s="352"/>
      <c r="J267" s="352"/>
      <c r="K267" s="352"/>
      <c r="L267" s="352"/>
      <c r="M267" s="352"/>
      <c r="N267" s="352"/>
      <c r="O267" s="353"/>
    </row>
    <row r="268" spans="1:18">
      <c r="A268" s="276" t="s">
        <v>775</v>
      </c>
      <c r="B268" s="277" t="s">
        <v>808</v>
      </c>
      <c r="C268" s="319">
        <f t="shared" si="107"/>
        <v>18041</v>
      </c>
      <c r="D268" s="320">
        <f>SUM(D261:D267)</f>
        <v>1516</v>
      </c>
      <c r="E268" s="291">
        <f t="shared" ref="E268:O268" si="108">SUM(E261:E267)</f>
        <v>1505</v>
      </c>
      <c r="F268" s="291">
        <f t="shared" si="108"/>
        <v>1502</v>
      </c>
      <c r="G268" s="291">
        <f t="shared" si="108"/>
        <v>1502</v>
      </c>
      <c r="H268" s="291">
        <f t="shared" si="108"/>
        <v>1502</v>
      </c>
      <c r="I268" s="291">
        <f t="shared" si="108"/>
        <v>1502</v>
      </c>
      <c r="J268" s="291">
        <f t="shared" si="108"/>
        <v>1502</v>
      </c>
      <c r="K268" s="291">
        <f t="shared" si="108"/>
        <v>1502</v>
      </c>
      <c r="L268" s="291">
        <f t="shared" si="108"/>
        <v>1502</v>
      </c>
      <c r="M268" s="291">
        <f t="shared" si="108"/>
        <v>1502</v>
      </c>
      <c r="N268" s="291">
        <f t="shared" si="108"/>
        <v>1502</v>
      </c>
      <c r="O268" s="280">
        <f t="shared" si="108"/>
        <v>1502</v>
      </c>
    </row>
    <row r="269" spans="1:18">
      <c r="A269" s="276" t="s">
        <v>809</v>
      </c>
      <c r="B269" s="277" t="s">
        <v>810</v>
      </c>
      <c r="C269" s="278">
        <f t="shared" si="107"/>
        <v>0</v>
      </c>
      <c r="D269" s="320"/>
      <c r="E269" s="291"/>
      <c r="F269" s="291"/>
      <c r="G269" s="291"/>
      <c r="H269" s="291"/>
      <c r="I269" s="291"/>
      <c r="J269" s="291"/>
      <c r="K269" s="291"/>
      <c r="L269" s="291"/>
      <c r="M269" s="291"/>
      <c r="N269" s="291"/>
      <c r="O269" s="280"/>
    </row>
    <row r="270" spans="1:18">
      <c r="A270" s="292" t="s">
        <v>781</v>
      </c>
      <c r="B270" s="293" t="s">
        <v>811</v>
      </c>
      <c r="C270" s="294">
        <f t="shared" si="107"/>
        <v>18041</v>
      </c>
      <c r="D270" s="321">
        <f>SUM(D268,D269)</f>
        <v>1516</v>
      </c>
      <c r="E270" s="321">
        <f t="shared" ref="E270:O270" si="109">SUM(E268,E269)</f>
        <v>1505</v>
      </c>
      <c r="F270" s="321">
        <f t="shared" si="109"/>
        <v>1502</v>
      </c>
      <c r="G270" s="321">
        <f t="shared" si="109"/>
        <v>1502</v>
      </c>
      <c r="H270" s="321">
        <f t="shared" si="109"/>
        <v>1502</v>
      </c>
      <c r="I270" s="321">
        <f t="shared" si="109"/>
        <v>1502</v>
      </c>
      <c r="J270" s="321">
        <f t="shared" si="109"/>
        <v>1502</v>
      </c>
      <c r="K270" s="321">
        <f t="shared" si="109"/>
        <v>1502</v>
      </c>
      <c r="L270" s="321">
        <f t="shared" si="109"/>
        <v>1502</v>
      </c>
      <c r="M270" s="321">
        <f t="shared" si="109"/>
        <v>1502</v>
      </c>
      <c r="N270" s="321">
        <f t="shared" si="109"/>
        <v>1502</v>
      </c>
      <c r="O270" s="354">
        <f t="shared" si="109"/>
        <v>1502</v>
      </c>
    </row>
    <row r="271" spans="1:18">
      <c r="A271" s="271" t="s">
        <v>812</v>
      </c>
      <c r="B271" s="272" t="s">
        <v>813</v>
      </c>
      <c r="C271" s="323">
        <f t="shared" si="107"/>
        <v>3235</v>
      </c>
      <c r="D271" s="274">
        <v>130</v>
      </c>
      <c r="E271" s="337">
        <v>130</v>
      </c>
      <c r="F271" s="337">
        <f>500+130</f>
        <v>630</v>
      </c>
      <c r="G271" s="337">
        <v>130</v>
      </c>
      <c r="H271" s="337">
        <f>235+130</f>
        <v>365</v>
      </c>
      <c r="I271" s="337">
        <v>130</v>
      </c>
      <c r="J271" s="337">
        <v>130</v>
      </c>
      <c r="K271" s="337">
        <f>940+130</f>
        <v>1070</v>
      </c>
      <c r="L271" s="337">
        <v>130</v>
      </c>
      <c r="M271" s="337">
        <v>130</v>
      </c>
      <c r="N271" s="337">
        <v>130</v>
      </c>
      <c r="O271" s="339">
        <v>130</v>
      </c>
    </row>
    <row r="272" spans="1:18">
      <c r="A272" s="271" t="s">
        <v>814</v>
      </c>
      <c r="B272" s="272" t="s">
        <v>815</v>
      </c>
      <c r="C272" s="273">
        <f t="shared" si="107"/>
        <v>0</v>
      </c>
      <c r="D272" s="274"/>
      <c r="E272" s="274"/>
      <c r="F272" s="274"/>
      <c r="G272" s="274"/>
      <c r="H272" s="274"/>
      <c r="I272" s="274"/>
      <c r="J272" s="274"/>
      <c r="K272" s="274"/>
      <c r="L272" s="274"/>
      <c r="M272" s="274"/>
      <c r="N272" s="274"/>
      <c r="O272" s="273"/>
    </row>
    <row r="273" spans="1:18">
      <c r="A273" s="324" t="s">
        <v>816</v>
      </c>
      <c r="B273" s="325" t="s">
        <v>817</v>
      </c>
      <c r="C273" s="295">
        <f t="shared" si="107"/>
        <v>0</v>
      </c>
      <c r="D273" s="355"/>
      <c r="E273" s="356"/>
      <c r="F273" s="356"/>
      <c r="G273" s="356"/>
      <c r="H273" s="356"/>
      <c r="I273" s="356"/>
      <c r="J273" s="356"/>
      <c r="K273" s="356"/>
      <c r="L273" s="356"/>
      <c r="M273" s="356"/>
      <c r="N273" s="356"/>
      <c r="O273" s="357"/>
    </row>
    <row r="274" spans="1:18">
      <c r="A274" s="276" t="s">
        <v>788</v>
      </c>
      <c r="B274" s="277" t="s">
        <v>818</v>
      </c>
      <c r="C274" s="319">
        <f t="shared" si="107"/>
        <v>3235</v>
      </c>
      <c r="D274" s="279">
        <f>SUM(D271:D273)</f>
        <v>130</v>
      </c>
      <c r="E274" s="291">
        <f t="shared" ref="E274:O274" si="110">SUM(E271:E273)</f>
        <v>130</v>
      </c>
      <c r="F274" s="291">
        <f t="shared" si="110"/>
        <v>630</v>
      </c>
      <c r="G274" s="291">
        <f t="shared" si="110"/>
        <v>130</v>
      </c>
      <c r="H274" s="291">
        <f t="shared" si="110"/>
        <v>365</v>
      </c>
      <c r="I274" s="291">
        <f t="shared" si="110"/>
        <v>130</v>
      </c>
      <c r="J274" s="291">
        <f t="shared" si="110"/>
        <v>130</v>
      </c>
      <c r="K274" s="291">
        <f t="shared" si="110"/>
        <v>1070</v>
      </c>
      <c r="L274" s="291">
        <f t="shared" si="110"/>
        <v>130</v>
      </c>
      <c r="M274" s="291">
        <f t="shared" si="110"/>
        <v>130</v>
      </c>
      <c r="N274" s="291">
        <f t="shared" si="110"/>
        <v>130</v>
      </c>
      <c r="O274" s="280">
        <f t="shared" si="110"/>
        <v>130</v>
      </c>
    </row>
    <row r="275" spans="1:18">
      <c r="A275" s="296" t="s">
        <v>819</v>
      </c>
      <c r="B275" s="297" t="s">
        <v>820</v>
      </c>
      <c r="C275" s="326">
        <f t="shared" si="107"/>
        <v>0</v>
      </c>
      <c r="D275" s="358"/>
      <c r="E275" s="362"/>
      <c r="F275" s="362"/>
      <c r="G275" s="362"/>
      <c r="H275" s="362"/>
      <c r="I275" s="362"/>
      <c r="J275" s="362"/>
      <c r="K275" s="362"/>
      <c r="L275" s="362"/>
      <c r="M275" s="362"/>
      <c r="N275" s="362"/>
      <c r="O275" s="359"/>
    </row>
    <row r="276" spans="1:18">
      <c r="A276" s="276" t="s">
        <v>821</v>
      </c>
      <c r="B276" s="277" t="s">
        <v>810</v>
      </c>
      <c r="C276" s="319">
        <f t="shared" si="107"/>
        <v>0</v>
      </c>
      <c r="D276" s="279"/>
      <c r="E276" s="291"/>
      <c r="F276" s="291"/>
      <c r="G276" s="291"/>
      <c r="H276" s="291"/>
      <c r="I276" s="291"/>
      <c r="J276" s="291"/>
      <c r="K276" s="291"/>
      <c r="L276" s="291"/>
      <c r="M276" s="291"/>
      <c r="N276" s="291"/>
      <c r="O276" s="280"/>
    </row>
    <row r="277" spans="1:18" ht="15" thickBot="1">
      <c r="A277" s="327" t="s">
        <v>793</v>
      </c>
      <c r="B277" s="328" t="s">
        <v>822</v>
      </c>
      <c r="C277" s="329">
        <f t="shared" si="107"/>
        <v>3235</v>
      </c>
      <c r="D277" s="330">
        <f>SUM(D274,D275,D276)</f>
        <v>130</v>
      </c>
      <c r="E277" s="330">
        <f t="shared" ref="E277:O277" si="111">SUM(E274,E275,E276)</f>
        <v>130</v>
      </c>
      <c r="F277" s="330">
        <f t="shared" si="111"/>
        <v>630</v>
      </c>
      <c r="G277" s="330">
        <f t="shared" si="111"/>
        <v>130</v>
      </c>
      <c r="H277" s="330">
        <f t="shared" si="111"/>
        <v>365</v>
      </c>
      <c r="I277" s="330">
        <f t="shared" si="111"/>
        <v>130</v>
      </c>
      <c r="J277" s="330">
        <f t="shared" si="111"/>
        <v>130</v>
      </c>
      <c r="K277" s="330">
        <f t="shared" si="111"/>
        <v>1070</v>
      </c>
      <c r="L277" s="330">
        <f t="shared" si="111"/>
        <v>130</v>
      </c>
      <c r="M277" s="330">
        <f t="shared" si="111"/>
        <v>130</v>
      </c>
      <c r="N277" s="330">
        <f t="shared" si="111"/>
        <v>130</v>
      </c>
      <c r="O277" s="363">
        <f t="shared" si="111"/>
        <v>130</v>
      </c>
    </row>
    <row r="278" spans="1:18" ht="15" thickBot="1">
      <c r="A278" s="332" t="s">
        <v>823</v>
      </c>
      <c r="B278" s="333" t="s">
        <v>824</v>
      </c>
      <c r="C278" s="334">
        <f t="shared" si="107"/>
        <v>21276</v>
      </c>
      <c r="D278" s="335">
        <f>SUM(D270,D277)</f>
        <v>1646</v>
      </c>
      <c r="E278" s="335">
        <f t="shared" ref="E278:O278" si="112">SUM(E270,E277)</f>
        <v>1635</v>
      </c>
      <c r="F278" s="335">
        <f t="shared" si="112"/>
        <v>2132</v>
      </c>
      <c r="G278" s="335">
        <f t="shared" si="112"/>
        <v>1632</v>
      </c>
      <c r="H278" s="335">
        <f t="shared" si="112"/>
        <v>1867</v>
      </c>
      <c r="I278" s="335">
        <f t="shared" si="112"/>
        <v>1632</v>
      </c>
      <c r="J278" s="335">
        <f t="shared" si="112"/>
        <v>1632</v>
      </c>
      <c r="K278" s="335">
        <f t="shared" si="112"/>
        <v>2572</v>
      </c>
      <c r="L278" s="335">
        <f t="shared" si="112"/>
        <v>1632</v>
      </c>
      <c r="M278" s="335">
        <f t="shared" si="112"/>
        <v>1632</v>
      </c>
      <c r="N278" s="335">
        <f t="shared" si="112"/>
        <v>1632</v>
      </c>
      <c r="O278" s="361">
        <f t="shared" si="112"/>
        <v>1632</v>
      </c>
    </row>
    <row r="281" spans="1:18" s="260" customFormat="1" ht="12.75">
      <c r="A281" s="729" t="s">
        <v>454</v>
      </c>
      <c r="B281" s="729"/>
      <c r="C281" s="729"/>
      <c r="D281" s="729"/>
      <c r="E281" s="729"/>
      <c r="F281" s="258"/>
      <c r="G281" s="258" t="s">
        <v>751</v>
      </c>
      <c r="H281" s="258"/>
      <c r="I281" s="258"/>
      <c r="J281" s="258"/>
      <c r="K281" s="258"/>
      <c r="L281" s="258"/>
      <c r="M281" s="730" t="s">
        <v>836</v>
      </c>
      <c r="N281" s="730"/>
      <c r="O281" s="730"/>
      <c r="P281" s="259"/>
      <c r="Q281" s="259"/>
      <c r="R281" s="259"/>
    </row>
    <row r="282" spans="1:18" ht="15" thickBot="1">
      <c r="A282" s="261"/>
      <c r="B282" s="261"/>
      <c r="C282" s="261"/>
      <c r="D282" s="261"/>
      <c r="E282" s="261"/>
      <c r="F282" s="261"/>
      <c r="G282" s="261"/>
      <c r="H282" s="261"/>
      <c r="I282" s="261"/>
      <c r="J282" s="261"/>
      <c r="K282" s="261"/>
      <c r="L282" s="261"/>
      <c r="M282" s="261"/>
      <c r="N282" s="261"/>
      <c r="O282" s="261"/>
    </row>
    <row r="283" spans="1:18">
      <c r="A283" s="264"/>
      <c r="B283" s="265" t="s">
        <v>753</v>
      </c>
      <c r="C283" s="266" t="s">
        <v>754</v>
      </c>
      <c r="D283" s="267" t="s">
        <v>755</v>
      </c>
      <c r="E283" s="268" t="s">
        <v>756</v>
      </c>
      <c r="F283" s="268" t="s">
        <v>757</v>
      </c>
      <c r="G283" s="268" t="s">
        <v>758</v>
      </c>
      <c r="H283" s="268" t="s">
        <v>759</v>
      </c>
      <c r="I283" s="268" t="s">
        <v>760</v>
      </c>
      <c r="J283" s="268" t="s">
        <v>761</v>
      </c>
      <c r="K283" s="268" t="s">
        <v>762</v>
      </c>
      <c r="L283" s="268" t="s">
        <v>763</v>
      </c>
      <c r="M283" s="268" t="s">
        <v>764</v>
      </c>
      <c r="N283" s="268" t="s">
        <v>765</v>
      </c>
      <c r="O283" s="269" t="s">
        <v>766</v>
      </c>
    </row>
    <row r="284" spans="1:18">
      <c r="A284" s="271" t="s">
        <v>767</v>
      </c>
      <c r="B284" s="272" t="s">
        <v>768</v>
      </c>
      <c r="C284" s="273">
        <f>SUM(D284:O284)</f>
        <v>850</v>
      </c>
      <c r="D284" s="274">
        <v>100</v>
      </c>
      <c r="E284" s="337">
        <v>100</v>
      </c>
      <c r="F284" s="337">
        <v>100</v>
      </c>
      <c r="G284" s="337">
        <v>100</v>
      </c>
      <c r="H284" s="337">
        <v>100</v>
      </c>
      <c r="I284" s="337">
        <v>100</v>
      </c>
      <c r="J284" s="337">
        <v>100</v>
      </c>
      <c r="K284" s="337">
        <v>100</v>
      </c>
      <c r="L284" s="337">
        <v>50</v>
      </c>
      <c r="M284" s="337"/>
      <c r="N284" s="337"/>
      <c r="O284" s="339"/>
    </row>
    <row r="285" spans="1:18">
      <c r="A285" s="271" t="s">
        <v>769</v>
      </c>
      <c r="B285" s="272" t="s">
        <v>770</v>
      </c>
      <c r="C285" s="273">
        <f t="shared" ref="C285:C294" si="113">SUM(D285:O285)</f>
        <v>0</v>
      </c>
      <c r="D285" s="274"/>
      <c r="E285" s="274"/>
      <c r="F285" s="274"/>
      <c r="G285" s="274"/>
      <c r="H285" s="274"/>
      <c r="I285" s="274"/>
      <c r="J285" s="274"/>
      <c r="K285" s="274"/>
      <c r="L285" s="274"/>
      <c r="M285" s="274"/>
      <c r="N285" s="274"/>
      <c r="O285" s="273"/>
    </row>
    <row r="286" spans="1:18">
      <c r="A286" s="271" t="s">
        <v>771</v>
      </c>
      <c r="B286" s="272" t="s">
        <v>772</v>
      </c>
      <c r="C286" s="273">
        <f t="shared" si="113"/>
        <v>35856</v>
      </c>
      <c r="D286" s="274">
        <v>2310</v>
      </c>
      <c r="E286" s="337">
        <v>3212</v>
      </c>
      <c r="F286" s="337">
        <v>3000</v>
      </c>
      <c r="G286" s="337">
        <v>3003</v>
      </c>
      <c r="H286" s="337">
        <v>3630</v>
      </c>
      <c r="I286" s="337">
        <v>3020</v>
      </c>
      <c r="J286" s="337">
        <v>3000</v>
      </c>
      <c r="K286" s="337">
        <v>3005</v>
      </c>
      <c r="L286" s="337">
        <v>3053</v>
      </c>
      <c r="M286" s="337">
        <v>3100</v>
      </c>
      <c r="N286" s="337">
        <v>3100</v>
      </c>
      <c r="O286" s="339">
        <v>2423</v>
      </c>
    </row>
    <row r="287" spans="1:18">
      <c r="A287" s="271" t="s">
        <v>773</v>
      </c>
      <c r="B287" s="272" t="s">
        <v>774</v>
      </c>
      <c r="C287" s="273">
        <f t="shared" si="113"/>
        <v>0</v>
      </c>
      <c r="D287" s="274"/>
      <c r="E287" s="337"/>
      <c r="F287" s="337"/>
      <c r="G287" s="337"/>
      <c r="H287" s="337"/>
      <c r="I287" s="337"/>
      <c r="J287" s="337"/>
      <c r="K287" s="337"/>
      <c r="L287" s="337"/>
      <c r="M287" s="337"/>
      <c r="N287" s="337"/>
      <c r="O287" s="339"/>
    </row>
    <row r="288" spans="1:18">
      <c r="A288" s="276" t="s">
        <v>775</v>
      </c>
      <c r="B288" s="277" t="s">
        <v>776</v>
      </c>
      <c r="C288" s="278">
        <f t="shared" si="113"/>
        <v>36706</v>
      </c>
      <c r="D288" s="279">
        <f>SUM(D284:D287)</f>
        <v>2410</v>
      </c>
      <c r="E288" s="279">
        <f t="shared" ref="E288:O288" si="114">SUM(E284:E287)</f>
        <v>3312</v>
      </c>
      <c r="F288" s="279">
        <f t="shared" si="114"/>
        <v>3100</v>
      </c>
      <c r="G288" s="279">
        <f t="shared" si="114"/>
        <v>3103</v>
      </c>
      <c r="H288" s="279">
        <f t="shared" si="114"/>
        <v>3730</v>
      </c>
      <c r="I288" s="279">
        <f t="shared" si="114"/>
        <v>3120</v>
      </c>
      <c r="J288" s="279">
        <f t="shared" si="114"/>
        <v>3100</v>
      </c>
      <c r="K288" s="279">
        <f t="shared" si="114"/>
        <v>3105</v>
      </c>
      <c r="L288" s="279">
        <f t="shared" si="114"/>
        <v>3103</v>
      </c>
      <c r="M288" s="279">
        <f t="shared" si="114"/>
        <v>3100</v>
      </c>
      <c r="N288" s="279">
        <f t="shared" si="114"/>
        <v>3100</v>
      </c>
      <c r="O288" s="278">
        <f t="shared" si="114"/>
        <v>2423</v>
      </c>
    </row>
    <row r="289" spans="1:18">
      <c r="A289" s="276" t="s">
        <v>777</v>
      </c>
      <c r="B289" s="277" t="s">
        <v>778</v>
      </c>
      <c r="C289" s="278">
        <f t="shared" si="113"/>
        <v>85175</v>
      </c>
      <c r="D289" s="279">
        <v>6971</v>
      </c>
      <c r="E289" s="291">
        <v>4854</v>
      </c>
      <c r="F289" s="291">
        <v>7154</v>
      </c>
      <c r="G289" s="291">
        <v>8242</v>
      </c>
      <c r="H289" s="291">
        <v>7416</v>
      </c>
      <c r="I289" s="291">
        <v>5570</v>
      </c>
      <c r="J289" s="291">
        <v>9361</v>
      </c>
      <c r="K289" s="291">
        <v>8243</v>
      </c>
      <c r="L289" s="291">
        <v>6663</v>
      </c>
      <c r="M289" s="291">
        <v>7426</v>
      </c>
      <c r="N289" s="291">
        <v>7580</v>
      </c>
      <c r="O289" s="280">
        <v>5695</v>
      </c>
    </row>
    <row r="290" spans="1:18">
      <c r="A290" s="283" t="s">
        <v>779</v>
      </c>
      <c r="B290" s="284" t="s">
        <v>780</v>
      </c>
      <c r="C290" s="273">
        <f t="shared" si="113"/>
        <v>3123</v>
      </c>
      <c r="D290" s="340">
        <v>3123</v>
      </c>
      <c r="E290" s="341"/>
      <c r="F290" s="341"/>
      <c r="G290" s="341"/>
      <c r="H290" s="341"/>
      <c r="I290" s="341"/>
      <c r="J290" s="341"/>
      <c r="K290" s="341"/>
      <c r="L290" s="341"/>
      <c r="M290" s="341"/>
      <c r="N290" s="341"/>
      <c r="O290" s="342"/>
    </row>
    <row r="291" spans="1:18">
      <c r="A291" s="276" t="s">
        <v>781</v>
      </c>
      <c r="B291" s="277" t="s">
        <v>782</v>
      </c>
      <c r="C291" s="278">
        <f t="shared" si="113"/>
        <v>121881</v>
      </c>
      <c r="D291" s="279">
        <f>SUM(+D288,D289)</f>
        <v>9381</v>
      </c>
      <c r="E291" s="279">
        <f>SUM(E288,E289)</f>
        <v>8166</v>
      </c>
      <c r="F291" s="279">
        <f t="shared" ref="F291:O291" si="115">SUM(F288,F289)</f>
        <v>10254</v>
      </c>
      <c r="G291" s="279">
        <f t="shared" si="115"/>
        <v>11345</v>
      </c>
      <c r="H291" s="279">
        <f t="shared" si="115"/>
        <v>11146</v>
      </c>
      <c r="I291" s="279">
        <f t="shared" si="115"/>
        <v>8690</v>
      </c>
      <c r="J291" s="279">
        <f t="shared" si="115"/>
        <v>12461</v>
      </c>
      <c r="K291" s="279">
        <f t="shared" si="115"/>
        <v>11348</v>
      </c>
      <c r="L291" s="279">
        <f t="shared" si="115"/>
        <v>9766</v>
      </c>
      <c r="M291" s="279">
        <f t="shared" si="115"/>
        <v>10526</v>
      </c>
      <c r="N291" s="279">
        <f t="shared" si="115"/>
        <v>10680</v>
      </c>
      <c r="O291" s="280">
        <f t="shared" si="115"/>
        <v>8118</v>
      </c>
    </row>
    <row r="292" spans="1:18">
      <c r="A292" s="271" t="s">
        <v>769</v>
      </c>
      <c r="B292" s="272" t="s">
        <v>783</v>
      </c>
      <c r="C292" s="273">
        <f t="shared" si="113"/>
        <v>0</v>
      </c>
      <c r="D292" s="274"/>
      <c r="E292" s="337"/>
      <c r="F292" s="337"/>
      <c r="G292" s="337"/>
      <c r="H292" s="337"/>
      <c r="I292" s="337"/>
      <c r="J292" s="337"/>
      <c r="K292" s="337"/>
      <c r="L292" s="337"/>
      <c r="M292" s="337"/>
      <c r="N292" s="337"/>
      <c r="O292" s="339"/>
    </row>
    <row r="293" spans="1:18">
      <c r="A293" s="287" t="s">
        <v>784</v>
      </c>
      <c r="B293" s="288" t="s">
        <v>785</v>
      </c>
      <c r="C293" s="273">
        <f t="shared" si="113"/>
        <v>0</v>
      </c>
      <c r="D293" s="298"/>
      <c r="E293" s="343"/>
      <c r="F293" s="343"/>
      <c r="G293" s="343"/>
      <c r="H293" s="343"/>
      <c r="I293" s="343"/>
      <c r="J293" s="343"/>
      <c r="K293" s="343"/>
      <c r="L293" s="343"/>
      <c r="M293" s="343"/>
      <c r="N293" s="343"/>
      <c r="O293" s="344"/>
    </row>
    <row r="294" spans="1:18">
      <c r="A294" s="287" t="s">
        <v>786</v>
      </c>
      <c r="B294" s="288" t="s">
        <v>787</v>
      </c>
      <c r="C294" s="289">
        <f t="shared" si="113"/>
        <v>0</v>
      </c>
      <c r="D294" s="298"/>
      <c r="E294" s="343"/>
      <c r="F294" s="343"/>
      <c r="G294" s="343"/>
      <c r="H294" s="343"/>
      <c r="I294" s="343"/>
      <c r="J294" s="343"/>
      <c r="K294" s="343"/>
      <c r="L294" s="343"/>
      <c r="M294" s="343"/>
      <c r="N294" s="343"/>
      <c r="O294" s="344"/>
    </row>
    <row r="295" spans="1:18">
      <c r="A295" s="276" t="s">
        <v>788</v>
      </c>
      <c r="B295" s="277" t="s">
        <v>789</v>
      </c>
      <c r="C295" s="278">
        <f>SUM(D295:O295)</f>
        <v>0</v>
      </c>
      <c r="D295" s="290">
        <f>SUM(D292:D294)</f>
        <v>0</v>
      </c>
      <c r="E295" s="291">
        <f t="shared" ref="E295:O295" si="116">SUM(E292:E294)</f>
        <v>0</v>
      </c>
      <c r="F295" s="291">
        <f t="shared" si="116"/>
        <v>0</v>
      </c>
      <c r="G295" s="291">
        <f t="shared" si="116"/>
        <v>0</v>
      </c>
      <c r="H295" s="291">
        <f t="shared" si="116"/>
        <v>0</v>
      </c>
      <c r="I295" s="291">
        <f t="shared" si="116"/>
        <v>0</v>
      </c>
      <c r="J295" s="291">
        <f t="shared" si="116"/>
        <v>0</v>
      </c>
      <c r="K295" s="291">
        <f t="shared" si="116"/>
        <v>0</v>
      </c>
      <c r="L295" s="291">
        <f t="shared" si="116"/>
        <v>0</v>
      </c>
      <c r="M295" s="291">
        <f t="shared" si="116"/>
        <v>0</v>
      </c>
      <c r="N295" s="291">
        <f t="shared" si="116"/>
        <v>0</v>
      </c>
      <c r="O295" s="280">
        <f t="shared" si="116"/>
        <v>0</v>
      </c>
    </row>
    <row r="296" spans="1:18">
      <c r="A296" s="292" t="s">
        <v>790</v>
      </c>
      <c r="B296" s="293" t="s">
        <v>778</v>
      </c>
      <c r="C296" s="294">
        <f>SUM(D296:O296)</f>
        <v>3119</v>
      </c>
      <c r="D296" s="345">
        <f>+D314</f>
        <v>658</v>
      </c>
      <c r="E296" s="346">
        <f t="shared" ref="E296:N296" si="117">+E314</f>
        <v>0</v>
      </c>
      <c r="F296" s="346">
        <f t="shared" si="117"/>
        <v>635</v>
      </c>
      <c r="G296" s="346">
        <f t="shared" si="117"/>
        <v>0</v>
      </c>
      <c r="H296" s="346">
        <f t="shared" si="117"/>
        <v>556</v>
      </c>
      <c r="I296" s="346">
        <f t="shared" si="117"/>
        <v>0</v>
      </c>
      <c r="J296" s="346">
        <f t="shared" si="117"/>
        <v>0</v>
      </c>
      <c r="K296" s="346">
        <f t="shared" si="117"/>
        <v>635</v>
      </c>
      <c r="L296" s="346">
        <f t="shared" si="117"/>
        <v>0</v>
      </c>
      <c r="M296" s="346">
        <f t="shared" si="117"/>
        <v>635</v>
      </c>
      <c r="N296" s="346">
        <f t="shared" si="117"/>
        <v>0</v>
      </c>
      <c r="O296" s="280">
        <f>+O314</f>
        <v>0</v>
      </c>
    </row>
    <row r="297" spans="1:18">
      <c r="A297" s="283" t="s">
        <v>779</v>
      </c>
      <c r="B297" s="284" t="s">
        <v>780</v>
      </c>
      <c r="C297" s="295">
        <f>SUM(D297:O297)</f>
        <v>0</v>
      </c>
      <c r="D297" s="347"/>
      <c r="E297" s="348"/>
      <c r="F297" s="348"/>
      <c r="G297" s="348"/>
      <c r="H297" s="348"/>
      <c r="I297" s="348"/>
      <c r="J297" s="348"/>
      <c r="K297" s="348"/>
      <c r="L297" s="348"/>
      <c r="M297" s="348"/>
      <c r="N297" s="348"/>
      <c r="O297" s="349"/>
    </row>
    <row r="298" spans="1:18" s="282" customFormat="1" ht="15.75" thickBot="1">
      <c r="A298" s="296" t="s">
        <v>791</v>
      </c>
      <c r="B298" s="297" t="s">
        <v>792</v>
      </c>
      <c r="C298" s="326">
        <f>SUM(D298:O298)</f>
        <v>3119</v>
      </c>
      <c r="D298" s="369">
        <f>SUM(D295,D296)</f>
        <v>658</v>
      </c>
      <c r="E298" s="330">
        <f>SUM(E295,E296)</f>
        <v>0</v>
      </c>
      <c r="F298" s="330">
        <f t="shared" ref="F298:O298" si="118">SUM(F295,F296)</f>
        <v>635</v>
      </c>
      <c r="G298" s="330">
        <f t="shared" si="118"/>
        <v>0</v>
      </c>
      <c r="H298" s="330">
        <f t="shared" si="118"/>
        <v>556</v>
      </c>
      <c r="I298" s="330">
        <f t="shared" si="118"/>
        <v>0</v>
      </c>
      <c r="J298" s="330">
        <f t="shared" si="118"/>
        <v>0</v>
      </c>
      <c r="K298" s="330">
        <f t="shared" si="118"/>
        <v>635</v>
      </c>
      <c r="L298" s="330">
        <f t="shared" si="118"/>
        <v>0</v>
      </c>
      <c r="M298" s="330">
        <f t="shared" si="118"/>
        <v>635</v>
      </c>
      <c r="N298" s="330">
        <f t="shared" si="118"/>
        <v>0</v>
      </c>
      <c r="O298" s="331">
        <f t="shared" si="118"/>
        <v>0</v>
      </c>
      <c r="P298" s="281"/>
      <c r="Q298" s="281"/>
      <c r="R298" s="281"/>
    </row>
    <row r="299" spans="1:18" ht="15" thickBot="1">
      <c r="A299" s="299" t="s">
        <v>793</v>
      </c>
      <c r="B299" s="300" t="s">
        <v>794</v>
      </c>
      <c r="C299" s="301">
        <f>SUM(D299:O299)</f>
        <v>125000</v>
      </c>
      <c r="D299" s="302">
        <f>SUM(D298,D291)</f>
        <v>10039</v>
      </c>
      <c r="E299" s="303">
        <f t="shared" ref="E299:O299" si="119">SUM(E291,E298)</f>
        <v>8166</v>
      </c>
      <c r="F299" s="303">
        <f t="shared" si="119"/>
        <v>10889</v>
      </c>
      <c r="G299" s="303">
        <f t="shared" si="119"/>
        <v>11345</v>
      </c>
      <c r="H299" s="303">
        <f t="shared" si="119"/>
        <v>11702</v>
      </c>
      <c r="I299" s="303">
        <f t="shared" si="119"/>
        <v>8690</v>
      </c>
      <c r="J299" s="303">
        <f t="shared" si="119"/>
        <v>12461</v>
      </c>
      <c r="K299" s="303">
        <f t="shared" si="119"/>
        <v>11983</v>
      </c>
      <c r="L299" s="303">
        <f t="shared" si="119"/>
        <v>9766</v>
      </c>
      <c r="M299" s="303">
        <f t="shared" si="119"/>
        <v>11161</v>
      </c>
      <c r="N299" s="303">
        <f t="shared" si="119"/>
        <v>10680</v>
      </c>
      <c r="O299" s="304">
        <f t="shared" si="119"/>
        <v>8118</v>
      </c>
    </row>
    <row r="300" spans="1:18">
      <c r="A300" s="306"/>
      <c r="B300" s="307" t="s">
        <v>795</v>
      </c>
      <c r="C300" s="308" t="s">
        <v>754</v>
      </c>
      <c r="D300" s="309"/>
      <c r="E300" s="310"/>
      <c r="F300" s="310"/>
      <c r="G300" s="310"/>
      <c r="H300" s="310"/>
      <c r="I300" s="310"/>
      <c r="J300" s="310"/>
      <c r="K300" s="310"/>
      <c r="L300" s="310"/>
      <c r="M300" s="310"/>
      <c r="N300" s="310"/>
      <c r="O300" s="311"/>
    </row>
    <row r="301" spans="1:18">
      <c r="A301" s="312" t="s">
        <v>796</v>
      </c>
      <c r="B301" s="313" t="s">
        <v>797</v>
      </c>
      <c r="C301" s="273">
        <f t="shared" ref="C301:C318" si="120">SUM(D301:O301)</f>
        <v>52172</v>
      </c>
      <c r="D301" s="274">
        <v>4490</v>
      </c>
      <c r="E301" s="274">
        <v>3765</v>
      </c>
      <c r="F301" s="274">
        <v>3765</v>
      </c>
      <c r="G301" s="274">
        <v>5862</v>
      </c>
      <c r="H301" s="274">
        <v>4222</v>
      </c>
      <c r="I301" s="274">
        <v>3763</v>
      </c>
      <c r="J301" s="274">
        <v>5603</v>
      </c>
      <c r="K301" s="274">
        <v>3603</v>
      </c>
      <c r="L301" s="274">
        <v>3763</v>
      </c>
      <c r="M301" s="274">
        <v>4806</v>
      </c>
      <c r="N301" s="274">
        <v>4765</v>
      </c>
      <c r="O301" s="338">
        <v>3765</v>
      </c>
    </row>
    <row r="302" spans="1:18">
      <c r="A302" s="271" t="s">
        <v>798</v>
      </c>
      <c r="B302" s="272" t="s">
        <v>799</v>
      </c>
      <c r="C302" s="273">
        <f t="shared" si="120"/>
        <v>14030.58</v>
      </c>
      <c r="D302" s="274">
        <v>1454</v>
      </c>
      <c r="E302" s="337">
        <v>1017</v>
      </c>
      <c r="F302" s="337">
        <v>1017</v>
      </c>
      <c r="G302" s="337">
        <v>1286</v>
      </c>
      <c r="H302" s="337">
        <v>1139.94</v>
      </c>
      <c r="I302" s="337">
        <v>1016.01</v>
      </c>
      <c r="J302" s="337">
        <v>1512.8100000000002</v>
      </c>
      <c r="K302" s="337">
        <v>972.81000000000006</v>
      </c>
      <c r="L302" s="337">
        <v>1016.01</v>
      </c>
      <c r="M302" s="337">
        <v>1297</v>
      </c>
      <c r="N302" s="337">
        <v>1286</v>
      </c>
      <c r="O302" s="339">
        <v>1016</v>
      </c>
    </row>
    <row r="303" spans="1:18">
      <c r="A303" s="271" t="s">
        <v>800</v>
      </c>
      <c r="B303" s="272" t="s">
        <v>801</v>
      </c>
      <c r="C303" s="273">
        <f t="shared" si="120"/>
        <v>55678</v>
      </c>
      <c r="D303" s="274">
        <v>3437</v>
      </c>
      <c r="E303" s="337">
        <v>3384</v>
      </c>
      <c r="F303" s="337">
        <v>5472</v>
      </c>
      <c r="G303" s="337">
        <v>4197</v>
      </c>
      <c r="H303" s="337">
        <v>5784</v>
      </c>
      <c r="I303" s="337">
        <v>3911</v>
      </c>
      <c r="J303" s="337">
        <v>5345</v>
      </c>
      <c r="K303" s="337">
        <v>6772</v>
      </c>
      <c r="L303" s="337">
        <v>4987</v>
      </c>
      <c r="M303" s="337">
        <v>4423</v>
      </c>
      <c r="N303" s="337">
        <v>4629</v>
      </c>
      <c r="O303" s="339">
        <v>3337</v>
      </c>
    </row>
    <row r="304" spans="1:18">
      <c r="A304" s="271" t="s">
        <v>802</v>
      </c>
      <c r="B304" s="272" t="s">
        <v>803</v>
      </c>
      <c r="C304" s="273">
        <f t="shared" si="120"/>
        <v>0</v>
      </c>
      <c r="D304" s="274"/>
      <c r="E304" s="274"/>
      <c r="F304" s="274"/>
      <c r="G304" s="274"/>
      <c r="H304" s="274"/>
      <c r="I304" s="274"/>
      <c r="J304" s="274"/>
      <c r="K304" s="274"/>
      <c r="L304" s="274"/>
      <c r="M304" s="274"/>
      <c r="N304" s="274"/>
      <c r="O304" s="273"/>
    </row>
    <row r="305" spans="1:15">
      <c r="A305" s="271" t="s">
        <v>804</v>
      </c>
      <c r="B305" s="272" t="s">
        <v>805</v>
      </c>
      <c r="C305" s="314">
        <f t="shared" si="120"/>
        <v>0</v>
      </c>
      <c r="D305" s="274"/>
      <c r="E305" s="337"/>
      <c r="F305" s="337"/>
      <c r="G305" s="337"/>
      <c r="H305" s="337"/>
      <c r="I305" s="337"/>
      <c r="J305" s="337"/>
      <c r="K305" s="337"/>
      <c r="L305" s="337"/>
      <c r="M305" s="337"/>
      <c r="N305" s="337"/>
      <c r="O305" s="339"/>
    </row>
    <row r="306" spans="1:15">
      <c r="A306" s="283"/>
      <c r="B306" s="284" t="s">
        <v>806</v>
      </c>
      <c r="C306" s="315">
        <f t="shared" si="120"/>
        <v>0</v>
      </c>
      <c r="D306" s="350"/>
      <c r="E306" s="341"/>
      <c r="F306" s="341"/>
      <c r="G306" s="341"/>
      <c r="H306" s="341"/>
      <c r="I306" s="341"/>
      <c r="J306" s="341"/>
      <c r="K306" s="341"/>
      <c r="L306" s="341"/>
      <c r="M306" s="341"/>
      <c r="N306" s="341"/>
      <c r="O306" s="342"/>
    </row>
    <row r="307" spans="1:15">
      <c r="A307" s="316"/>
      <c r="B307" s="317" t="s">
        <v>807</v>
      </c>
      <c r="C307" s="318">
        <f t="shared" si="120"/>
        <v>0</v>
      </c>
      <c r="D307" s="351"/>
      <c r="E307" s="352"/>
      <c r="F307" s="352"/>
      <c r="G307" s="352"/>
      <c r="H307" s="352"/>
      <c r="I307" s="352"/>
      <c r="J307" s="352"/>
      <c r="K307" s="352"/>
      <c r="L307" s="352"/>
      <c r="M307" s="352"/>
      <c r="N307" s="352"/>
      <c r="O307" s="353"/>
    </row>
    <row r="308" spans="1:15">
      <c r="A308" s="276" t="s">
        <v>775</v>
      </c>
      <c r="B308" s="277" t="s">
        <v>808</v>
      </c>
      <c r="C308" s="319">
        <f t="shared" si="120"/>
        <v>121880.58</v>
      </c>
      <c r="D308" s="320">
        <f>SUM(D301:D307)</f>
        <v>9381</v>
      </c>
      <c r="E308" s="291">
        <f t="shared" ref="E308:O308" si="121">SUM(E301:E307)</f>
        <v>8166</v>
      </c>
      <c r="F308" s="291">
        <f t="shared" si="121"/>
        <v>10254</v>
      </c>
      <c r="G308" s="291">
        <f t="shared" si="121"/>
        <v>11345</v>
      </c>
      <c r="H308" s="291">
        <f t="shared" si="121"/>
        <v>11145.94</v>
      </c>
      <c r="I308" s="291">
        <f t="shared" si="121"/>
        <v>8690.01</v>
      </c>
      <c r="J308" s="291">
        <f t="shared" si="121"/>
        <v>12460.810000000001</v>
      </c>
      <c r="K308" s="291">
        <f t="shared" si="121"/>
        <v>11347.810000000001</v>
      </c>
      <c r="L308" s="291">
        <f t="shared" si="121"/>
        <v>9766.01</v>
      </c>
      <c r="M308" s="291">
        <f t="shared" si="121"/>
        <v>10526</v>
      </c>
      <c r="N308" s="291">
        <f t="shared" si="121"/>
        <v>10680</v>
      </c>
      <c r="O308" s="280">
        <f t="shared" si="121"/>
        <v>8118</v>
      </c>
    </row>
    <row r="309" spans="1:15">
      <c r="A309" s="276" t="s">
        <v>809</v>
      </c>
      <c r="B309" s="277" t="s">
        <v>810</v>
      </c>
      <c r="C309" s="278">
        <f t="shared" si="120"/>
        <v>0</v>
      </c>
      <c r="D309" s="320"/>
      <c r="E309" s="291"/>
      <c r="F309" s="291"/>
      <c r="G309" s="291"/>
      <c r="H309" s="291"/>
      <c r="I309" s="291"/>
      <c r="J309" s="291"/>
      <c r="K309" s="291"/>
      <c r="L309" s="291"/>
      <c r="M309" s="291"/>
      <c r="N309" s="291"/>
      <c r="O309" s="280"/>
    </row>
    <row r="310" spans="1:15">
      <c r="A310" s="292" t="s">
        <v>781</v>
      </c>
      <c r="B310" s="293" t="s">
        <v>811</v>
      </c>
      <c r="C310" s="294">
        <f t="shared" si="120"/>
        <v>121880.58</v>
      </c>
      <c r="D310" s="321">
        <f>SUM(D308,D309)</f>
        <v>9381</v>
      </c>
      <c r="E310" s="321">
        <f t="shared" ref="E310:O310" si="122">SUM(E308,E309)</f>
        <v>8166</v>
      </c>
      <c r="F310" s="321">
        <f t="shared" si="122"/>
        <v>10254</v>
      </c>
      <c r="G310" s="321">
        <f t="shared" si="122"/>
        <v>11345</v>
      </c>
      <c r="H310" s="321">
        <f t="shared" si="122"/>
        <v>11145.94</v>
      </c>
      <c r="I310" s="321">
        <f t="shared" si="122"/>
        <v>8690.01</v>
      </c>
      <c r="J310" s="321">
        <f t="shared" si="122"/>
        <v>12460.810000000001</v>
      </c>
      <c r="K310" s="321">
        <f t="shared" si="122"/>
        <v>11347.810000000001</v>
      </c>
      <c r="L310" s="321">
        <f t="shared" si="122"/>
        <v>9766.01</v>
      </c>
      <c r="M310" s="321">
        <f t="shared" si="122"/>
        <v>10526</v>
      </c>
      <c r="N310" s="321">
        <f t="shared" si="122"/>
        <v>10680</v>
      </c>
      <c r="O310" s="354">
        <f t="shared" si="122"/>
        <v>8118</v>
      </c>
    </row>
    <row r="311" spans="1:15">
      <c r="A311" s="271" t="s">
        <v>812</v>
      </c>
      <c r="B311" s="272" t="s">
        <v>813</v>
      </c>
      <c r="C311" s="323">
        <f t="shared" si="120"/>
        <v>2461</v>
      </c>
      <c r="D311" s="274"/>
      <c r="E311" s="337"/>
      <c r="F311" s="337">
        <v>635</v>
      </c>
      <c r="G311" s="337"/>
      <c r="H311" s="337">
        <v>556</v>
      </c>
      <c r="I311" s="337"/>
      <c r="J311" s="337"/>
      <c r="K311" s="337">
        <v>635</v>
      </c>
      <c r="L311" s="337"/>
      <c r="M311" s="337">
        <v>635</v>
      </c>
      <c r="N311" s="337"/>
      <c r="O311" s="339"/>
    </row>
    <row r="312" spans="1:15">
      <c r="A312" s="271" t="s">
        <v>814</v>
      </c>
      <c r="B312" s="272" t="s">
        <v>815</v>
      </c>
      <c r="C312" s="273">
        <f t="shared" si="120"/>
        <v>658</v>
      </c>
      <c r="D312" s="274">
        <v>658</v>
      </c>
      <c r="E312" s="274"/>
      <c r="F312" s="274"/>
      <c r="G312" s="274"/>
      <c r="H312" s="274"/>
      <c r="I312" s="274"/>
      <c r="J312" s="274"/>
      <c r="K312" s="274"/>
      <c r="L312" s="274"/>
      <c r="M312" s="274"/>
      <c r="N312" s="274"/>
      <c r="O312" s="273"/>
    </row>
    <row r="313" spans="1:15">
      <c r="A313" s="324" t="s">
        <v>816</v>
      </c>
      <c r="B313" s="325" t="s">
        <v>817</v>
      </c>
      <c r="C313" s="295">
        <f t="shared" si="120"/>
        <v>0</v>
      </c>
      <c r="D313" s="355"/>
      <c r="E313" s="356"/>
      <c r="F313" s="356"/>
      <c r="G313" s="356"/>
      <c r="H313" s="356"/>
      <c r="I313" s="356"/>
      <c r="J313" s="356"/>
      <c r="K313" s="356"/>
      <c r="L313" s="356"/>
      <c r="M313" s="356"/>
      <c r="N313" s="356"/>
      <c r="O313" s="357"/>
    </row>
    <row r="314" spans="1:15">
      <c r="A314" s="276" t="s">
        <v>788</v>
      </c>
      <c r="B314" s="277" t="s">
        <v>818</v>
      </c>
      <c r="C314" s="319">
        <f t="shared" si="120"/>
        <v>3119</v>
      </c>
      <c r="D314" s="279">
        <f>SUM(D311:D313)</f>
        <v>658</v>
      </c>
      <c r="E314" s="291">
        <f t="shared" ref="E314:O314" si="123">SUM(E311:E313)</f>
        <v>0</v>
      </c>
      <c r="F314" s="291">
        <f t="shared" si="123"/>
        <v>635</v>
      </c>
      <c r="G314" s="291">
        <f t="shared" si="123"/>
        <v>0</v>
      </c>
      <c r="H314" s="291">
        <f t="shared" si="123"/>
        <v>556</v>
      </c>
      <c r="I314" s="291">
        <f t="shared" si="123"/>
        <v>0</v>
      </c>
      <c r="J314" s="291">
        <f t="shared" si="123"/>
        <v>0</v>
      </c>
      <c r="K314" s="291">
        <f t="shared" si="123"/>
        <v>635</v>
      </c>
      <c r="L314" s="291">
        <f t="shared" si="123"/>
        <v>0</v>
      </c>
      <c r="M314" s="291">
        <f t="shared" si="123"/>
        <v>635</v>
      </c>
      <c r="N314" s="291">
        <f t="shared" si="123"/>
        <v>0</v>
      </c>
      <c r="O314" s="280">
        <f t="shared" si="123"/>
        <v>0</v>
      </c>
    </row>
    <row r="315" spans="1:15">
      <c r="A315" s="296" t="s">
        <v>819</v>
      </c>
      <c r="B315" s="297" t="s">
        <v>820</v>
      </c>
      <c r="C315" s="326">
        <f t="shared" si="120"/>
        <v>0</v>
      </c>
      <c r="D315" s="358"/>
      <c r="E315" s="362"/>
      <c r="F315" s="362"/>
      <c r="G315" s="362"/>
      <c r="H315" s="362"/>
      <c r="I315" s="362"/>
      <c r="J315" s="362"/>
      <c r="K315" s="362"/>
      <c r="L315" s="362"/>
      <c r="M315" s="362"/>
      <c r="N315" s="362"/>
      <c r="O315" s="359"/>
    </row>
    <row r="316" spans="1:15">
      <c r="A316" s="276" t="s">
        <v>821</v>
      </c>
      <c r="B316" s="277" t="s">
        <v>810</v>
      </c>
      <c r="C316" s="319">
        <f t="shared" si="120"/>
        <v>0</v>
      </c>
      <c r="D316" s="279"/>
      <c r="E316" s="291"/>
      <c r="F316" s="291"/>
      <c r="G316" s="291"/>
      <c r="H316" s="291"/>
      <c r="I316" s="291"/>
      <c r="J316" s="291"/>
      <c r="K316" s="291"/>
      <c r="L316" s="291"/>
      <c r="M316" s="291"/>
      <c r="N316" s="291"/>
      <c r="O316" s="280"/>
    </row>
    <row r="317" spans="1:15" ht="15" thickBot="1">
      <c r="A317" s="327" t="s">
        <v>793</v>
      </c>
      <c r="B317" s="328" t="s">
        <v>822</v>
      </c>
      <c r="C317" s="329">
        <f t="shared" si="120"/>
        <v>3119</v>
      </c>
      <c r="D317" s="330">
        <f>SUM(D314,D315,D316)</f>
        <v>658</v>
      </c>
      <c r="E317" s="330">
        <f t="shared" ref="E317:O317" si="124">SUM(E314,E315,E316)</f>
        <v>0</v>
      </c>
      <c r="F317" s="330">
        <f t="shared" si="124"/>
        <v>635</v>
      </c>
      <c r="G317" s="330">
        <f t="shared" si="124"/>
        <v>0</v>
      </c>
      <c r="H317" s="330">
        <f t="shared" si="124"/>
        <v>556</v>
      </c>
      <c r="I317" s="330">
        <f t="shared" si="124"/>
        <v>0</v>
      </c>
      <c r="J317" s="330">
        <f t="shared" si="124"/>
        <v>0</v>
      </c>
      <c r="K317" s="330">
        <f t="shared" si="124"/>
        <v>635</v>
      </c>
      <c r="L317" s="330">
        <f t="shared" si="124"/>
        <v>0</v>
      </c>
      <c r="M317" s="330">
        <f t="shared" si="124"/>
        <v>635</v>
      </c>
      <c r="N317" s="330">
        <f t="shared" si="124"/>
        <v>0</v>
      </c>
      <c r="O317" s="363">
        <f t="shared" si="124"/>
        <v>0</v>
      </c>
    </row>
    <row r="318" spans="1:15" ht="15" thickBot="1">
      <c r="A318" s="332" t="s">
        <v>823</v>
      </c>
      <c r="B318" s="333" t="s">
        <v>824</v>
      </c>
      <c r="C318" s="334">
        <f t="shared" si="120"/>
        <v>124999.58</v>
      </c>
      <c r="D318" s="335">
        <f>SUM(D310,D317)</f>
        <v>10039</v>
      </c>
      <c r="E318" s="335">
        <f t="shared" ref="E318:O318" si="125">SUM(E310,E317)</f>
        <v>8166</v>
      </c>
      <c r="F318" s="335">
        <f t="shared" si="125"/>
        <v>10889</v>
      </c>
      <c r="G318" s="335">
        <f t="shared" si="125"/>
        <v>11345</v>
      </c>
      <c r="H318" s="335">
        <f t="shared" si="125"/>
        <v>11701.94</v>
      </c>
      <c r="I318" s="335">
        <f t="shared" si="125"/>
        <v>8690.01</v>
      </c>
      <c r="J318" s="335">
        <f t="shared" si="125"/>
        <v>12460.810000000001</v>
      </c>
      <c r="K318" s="335">
        <f t="shared" si="125"/>
        <v>11982.810000000001</v>
      </c>
      <c r="L318" s="335">
        <f t="shared" si="125"/>
        <v>9766.01</v>
      </c>
      <c r="M318" s="335">
        <f t="shared" si="125"/>
        <v>11161</v>
      </c>
      <c r="N318" s="335">
        <f t="shared" si="125"/>
        <v>10680</v>
      </c>
      <c r="O318" s="361">
        <f t="shared" si="125"/>
        <v>8118</v>
      </c>
    </row>
    <row r="321" spans="1:15">
      <c r="A321" s="729" t="s">
        <v>837</v>
      </c>
      <c r="B321" s="729"/>
      <c r="C321" s="729"/>
      <c r="D321" s="729"/>
      <c r="E321" s="729"/>
      <c r="F321" s="258"/>
      <c r="G321" s="258" t="s">
        <v>751</v>
      </c>
      <c r="H321" s="258"/>
      <c r="I321" s="258"/>
      <c r="J321" s="258"/>
      <c r="K321" s="258"/>
      <c r="L321" s="258"/>
      <c r="M321" s="730" t="s">
        <v>838</v>
      </c>
      <c r="N321" s="730"/>
      <c r="O321" s="730"/>
    </row>
    <row r="322" spans="1:15" ht="15" thickBot="1">
      <c r="A322" s="261"/>
      <c r="B322" s="261"/>
      <c r="C322" s="261"/>
      <c r="D322" s="261"/>
      <c r="E322" s="261"/>
      <c r="F322" s="261"/>
      <c r="G322" s="261"/>
      <c r="H322" s="261"/>
      <c r="I322" s="261"/>
      <c r="J322" s="261"/>
      <c r="K322" s="261"/>
      <c r="L322" s="261"/>
      <c r="M322" s="261"/>
      <c r="N322" s="261"/>
      <c r="O322" s="261"/>
    </row>
    <row r="323" spans="1:15">
      <c r="A323" s="264"/>
      <c r="B323" s="265" t="s">
        <v>753</v>
      </c>
      <c r="C323" s="266" t="s">
        <v>754</v>
      </c>
      <c r="D323" s="267" t="s">
        <v>755</v>
      </c>
      <c r="E323" s="268" t="s">
        <v>756</v>
      </c>
      <c r="F323" s="268" t="s">
        <v>757</v>
      </c>
      <c r="G323" s="268" t="s">
        <v>758</v>
      </c>
      <c r="H323" s="268" t="s">
        <v>759</v>
      </c>
      <c r="I323" s="268" t="s">
        <v>760</v>
      </c>
      <c r="J323" s="268" t="s">
        <v>761</v>
      </c>
      <c r="K323" s="268" t="s">
        <v>762</v>
      </c>
      <c r="L323" s="268" t="s">
        <v>763</v>
      </c>
      <c r="M323" s="268" t="s">
        <v>764</v>
      </c>
      <c r="N323" s="268" t="s">
        <v>765</v>
      </c>
      <c r="O323" s="269" t="s">
        <v>766</v>
      </c>
    </row>
    <row r="324" spans="1:15">
      <c r="A324" s="271" t="s">
        <v>767</v>
      </c>
      <c r="B324" s="272" t="s">
        <v>768</v>
      </c>
      <c r="C324" s="273">
        <f>SUM(D324:O324)</f>
        <v>0</v>
      </c>
      <c r="D324" s="274"/>
      <c r="E324" s="337"/>
      <c r="F324" s="337"/>
      <c r="G324" s="337"/>
      <c r="H324" s="337"/>
      <c r="I324" s="337"/>
      <c r="J324" s="337"/>
      <c r="K324" s="337"/>
      <c r="L324" s="337"/>
      <c r="M324" s="337"/>
      <c r="N324" s="337"/>
      <c r="O324" s="339"/>
    </row>
    <row r="325" spans="1:15">
      <c r="A325" s="271" t="s">
        <v>769</v>
      </c>
      <c r="B325" s="272" t="s">
        <v>770</v>
      </c>
      <c r="C325" s="273">
        <f t="shared" ref="C325:C334" si="126">SUM(D325:O325)</f>
        <v>0</v>
      </c>
      <c r="D325" s="274"/>
      <c r="E325" s="274"/>
      <c r="F325" s="274"/>
      <c r="G325" s="274"/>
      <c r="H325" s="274"/>
      <c r="I325" s="274"/>
      <c r="J325" s="274"/>
      <c r="K325" s="274"/>
      <c r="L325" s="274"/>
      <c r="M325" s="274"/>
      <c r="N325" s="274"/>
      <c r="O325" s="273"/>
    </row>
    <row r="326" spans="1:15">
      <c r="A326" s="271" t="s">
        <v>771</v>
      </c>
      <c r="B326" s="272" t="s">
        <v>772</v>
      </c>
      <c r="C326" s="273">
        <f t="shared" si="126"/>
        <v>113971</v>
      </c>
      <c r="D326" s="274">
        <v>9497</v>
      </c>
      <c r="E326" s="337">
        <v>9498</v>
      </c>
      <c r="F326" s="274">
        <v>9497</v>
      </c>
      <c r="G326" s="337">
        <v>9498</v>
      </c>
      <c r="H326" s="274">
        <v>9497</v>
      </c>
      <c r="I326" s="337">
        <v>9498</v>
      </c>
      <c r="J326" s="274">
        <v>9498</v>
      </c>
      <c r="K326" s="337">
        <v>9498</v>
      </c>
      <c r="L326" s="274">
        <v>9497</v>
      </c>
      <c r="M326" s="337">
        <v>9498</v>
      </c>
      <c r="N326" s="274">
        <v>9497</v>
      </c>
      <c r="O326" s="339">
        <v>9498</v>
      </c>
    </row>
    <row r="327" spans="1:15">
      <c r="A327" s="271" t="s">
        <v>773</v>
      </c>
      <c r="B327" s="272" t="s">
        <v>774</v>
      </c>
      <c r="C327" s="273">
        <f t="shared" si="126"/>
        <v>0</v>
      </c>
      <c r="D327" s="274"/>
      <c r="E327" s="337"/>
      <c r="F327" s="337"/>
      <c r="G327" s="337"/>
      <c r="H327" s="337"/>
      <c r="I327" s="337"/>
      <c r="J327" s="337"/>
      <c r="K327" s="337"/>
      <c r="L327" s="337"/>
      <c r="M327" s="337"/>
      <c r="N327" s="337"/>
      <c r="O327" s="339"/>
    </row>
    <row r="328" spans="1:15">
      <c r="A328" s="276" t="s">
        <v>775</v>
      </c>
      <c r="B328" s="277" t="s">
        <v>776</v>
      </c>
      <c r="C328" s="278">
        <f t="shared" si="126"/>
        <v>113971</v>
      </c>
      <c r="D328" s="279">
        <f>SUM(D324:D327)</f>
        <v>9497</v>
      </c>
      <c r="E328" s="279">
        <f t="shared" ref="E328:O328" si="127">SUM(E324:E327)</f>
        <v>9498</v>
      </c>
      <c r="F328" s="279">
        <f t="shared" si="127"/>
        <v>9497</v>
      </c>
      <c r="G328" s="279">
        <f t="shared" si="127"/>
        <v>9498</v>
      </c>
      <c r="H328" s="279">
        <f t="shared" si="127"/>
        <v>9497</v>
      </c>
      <c r="I328" s="279">
        <f t="shared" si="127"/>
        <v>9498</v>
      </c>
      <c r="J328" s="279">
        <f t="shared" si="127"/>
        <v>9498</v>
      </c>
      <c r="K328" s="279">
        <f t="shared" si="127"/>
        <v>9498</v>
      </c>
      <c r="L328" s="279">
        <f t="shared" si="127"/>
        <v>9497</v>
      </c>
      <c r="M328" s="279">
        <f t="shared" si="127"/>
        <v>9498</v>
      </c>
      <c r="N328" s="279">
        <f t="shared" si="127"/>
        <v>9497</v>
      </c>
      <c r="O328" s="280">
        <f t="shared" si="127"/>
        <v>9498</v>
      </c>
    </row>
    <row r="329" spans="1:15">
      <c r="A329" s="276" t="s">
        <v>777</v>
      </c>
      <c r="B329" s="277" t="s">
        <v>778</v>
      </c>
      <c r="C329" s="278">
        <f t="shared" si="126"/>
        <v>78628</v>
      </c>
      <c r="D329" s="279">
        <f>3477+3075</f>
        <v>6552</v>
      </c>
      <c r="E329" s="291">
        <v>6552</v>
      </c>
      <c r="F329" s="291">
        <v>6553</v>
      </c>
      <c r="G329" s="291">
        <v>6552</v>
      </c>
      <c r="H329" s="291">
        <v>6553</v>
      </c>
      <c r="I329" s="291">
        <v>6552</v>
      </c>
      <c r="J329" s="291">
        <v>6552</v>
      </c>
      <c r="K329" s="291">
        <v>6552</v>
      </c>
      <c r="L329" s="291">
        <v>6553</v>
      </c>
      <c r="M329" s="291">
        <v>6552</v>
      </c>
      <c r="N329" s="291">
        <v>6553</v>
      </c>
      <c r="O329" s="280">
        <v>6552</v>
      </c>
    </row>
    <row r="330" spans="1:15">
      <c r="A330" s="283" t="s">
        <v>779</v>
      </c>
      <c r="B330" s="284" t="s">
        <v>780</v>
      </c>
      <c r="C330" s="273">
        <f t="shared" si="126"/>
        <v>3476</v>
      </c>
      <c r="D330" s="340">
        <v>3476</v>
      </c>
      <c r="E330" s="341"/>
      <c r="F330" s="341"/>
      <c r="G330" s="341"/>
      <c r="H330" s="341"/>
      <c r="I330" s="341"/>
      <c r="J330" s="341"/>
      <c r="K330" s="341"/>
      <c r="L330" s="341"/>
      <c r="M330" s="341"/>
      <c r="N330" s="341"/>
      <c r="O330" s="342"/>
    </row>
    <row r="331" spans="1:15">
      <c r="A331" s="276" t="s">
        <v>781</v>
      </c>
      <c r="B331" s="277" t="s">
        <v>782</v>
      </c>
      <c r="C331" s="278">
        <f t="shared" si="126"/>
        <v>192599</v>
      </c>
      <c r="D331" s="279">
        <f>SUM(+D328,D329)</f>
        <v>16049</v>
      </c>
      <c r="E331" s="279">
        <f>SUM(E328,E329)</f>
        <v>16050</v>
      </c>
      <c r="F331" s="279">
        <f t="shared" ref="F331:O331" si="128">SUM(F328,F329)</f>
        <v>16050</v>
      </c>
      <c r="G331" s="279">
        <f t="shared" si="128"/>
        <v>16050</v>
      </c>
      <c r="H331" s="279">
        <f t="shared" si="128"/>
        <v>16050</v>
      </c>
      <c r="I331" s="279">
        <f t="shared" si="128"/>
        <v>16050</v>
      </c>
      <c r="J331" s="279">
        <f t="shared" si="128"/>
        <v>16050</v>
      </c>
      <c r="K331" s="279">
        <f t="shared" si="128"/>
        <v>16050</v>
      </c>
      <c r="L331" s="279">
        <f t="shared" si="128"/>
        <v>16050</v>
      </c>
      <c r="M331" s="279">
        <f t="shared" si="128"/>
        <v>16050</v>
      </c>
      <c r="N331" s="279">
        <f t="shared" si="128"/>
        <v>16050</v>
      </c>
      <c r="O331" s="280">
        <f t="shared" si="128"/>
        <v>16050</v>
      </c>
    </row>
    <row r="332" spans="1:15">
      <c r="A332" s="271" t="s">
        <v>769</v>
      </c>
      <c r="B332" s="272" t="s">
        <v>783</v>
      </c>
      <c r="C332" s="273">
        <f t="shared" si="126"/>
        <v>0</v>
      </c>
      <c r="D332" s="274"/>
      <c r="E332" s="337"/>
      <c r="F332" s="337"/>
      <c r="G332" s="337"/>
      <c r="H332" s="337"/>
      <c r="I332" s="337"/>
      <c r="J332" s="337"/>
      <c r="K332" s="337"/>
      <c r="L332" s="337"/>
      <c r="M332" s="337"/>
      <c r="N332" s="337"/>
      <c r="O332" s="339"/>
    </row>
    <row r="333" spans="1:15">
      <c r="A333" s="287" t="s">
        <v>784</v>
      </c>
      <c r="B333" s="288" t="s">
        <v>785</v>
      </c>
      <c r="C333" s="273">
        <f t="shared" si="126"/>
        <v>0</v>
      </c>
      <c r="D333" s="298"/>
      <c r="E333" s="343"/>
      <c r="F333" s="343"/>
      <c r="G333" s="343"/>
      <c r="H333" s="343"/>
      <c r="I333" s="343"/>
      <c r="J333" s="343"/>
      <c r="K333" s="343"/>
      <c r="L333" s="343"/>
      <c r="M333" s="343"/>
      <c r="N333" s="343"/>
      <c r="O333" s="344"/>
    </row>
    <row r="334" spans="1:15">
      <c r="A334" s="287" t="s">
        <v>786</v>
      </c>
      <c r="B334" s="288" t="s">
        <v>787</v>
      </c>
      <c r="C334" s="289">
        <f t="shared" si="126"/>
        <v>0</v>
      </c>
      <c r="D334" s="298"/>
      <c r="E334" s="343"/>
      <c r="F334" s="343"/>
      <c r="G334" s="343"/>
      <c r="H334" s="343"/>
      <c r="I334" s="343"/>
      <c r="J334" s="343"/>
      <c r="K334" s="343"/>
      <c r="L334" s="343"/>
      <c r="M334" s="343"/>
      <c r="N334" s="343"/>
      <c r="O334" s="344"/>
    </row>
    <row r="335" spans="1:15">
      <c r="A335" s="276" t="s">
        <v>788</v>
      </c>
      <c r="B335" s="277" t="s">
        <v>789</v>
      </c>
      <c r="C335" s="278">
        <f>SUM(D335:O335)</f>
        <v>0</v>
      </c>
      <c r="D335" s="291">
        <f t="shared" ref="D335:O335" si="129">SUM(D332:D334)</f>
        <v>0</v>
      </c>
      <c r="E335" s="291">
        <f t="shared" si="129"/>
        <v>0</v>
      </c>
      <c r="F335" s="291">
        <f t="shared" si="129"/>
        <v>0</v>
      </c>
      <c r="G335" s="291">
        <f t="shared" si="129"/>
        <v>0</v>
      </c>
      <c r="H335" s="291">
        <f t="shared" si="129"/>
        <v>0</v>
      </c>
      <c r="I335" s="291">
        <f t="shared" si="129"/>
        <v>0</v>
      </c>
      <c r="J335" s="291">
        <f t="shared" si="129"/>
        <v>0</v>
      </c>
      <c r="K335" s="291">
        <f t="shared" si="129"/>
        <v>0</v>
      </c>
      <c r="L335" s="291">
        <f t="shared" si="129"/>
        <v>0</v>
      </c>
      <c r="M335" s="291">
        <f t="shared" si="129"/>
        <v>0</v>
      </c>
      <c r="N335" s="291">
        <f t="shared" si="129"/>
        <v>0</v>
      </c>
      <c r="O335" s="280">
        <f t="shared" si="129"/>
        <v>0</v>
      </c>
    </row>
    <row r="336" spans="1:15">
      <c r="A336" s="292" t="s">
        <v>790</v>
      </c>
      <c r="B336" s="293" t="s">
        <v>778</v>
      </c>
      <c r="C336" s="294">
        <f>SUM(D336:O336)</f>
        <v>8774</v>
      </c>
      <c r="D336" s="345">
        <v>8774</v>
      </c>
      <c r="E336" s="346">
        <f t="shared" ref="E336:N336" si="130">+E354</f>
        <v>0</v>
      </c>
      <c r="F336" s="346">
        <v>0</v>
      </c>
      <c r="G336" s="346">
        <f t="shared" si="130"/>
        <v>0</v>
      </c>
      <c r="H336" s="346">
        <v>0</v>
      </c>
      <c r="I336" s="346">
        <f t="shared" si="130"/>
        <v>0</v>
      </c>
      <c r="J336" s="346">
        <f t="shared" si="130"/>
        <v>0</v>
      </c>
      <c r="K336" s="346">
        <v>0</v>
      </c>
      <c r="L336" s="346">
        <f t="shared" si="130"/>
        <v>0</v>
      </c>
      <c r="M336" s="346">
        <v>0</v>
      </c>
      <c r="N336" s="346">
        <f t="shared" si="130"/>
        <v>0</v>
      </c>
      <c r="O336" s="280">
        <f>+O354</f>
        <v>0</v>
      </c>
    </row>
    <row r="337" spans="1:18">
      <c r="A337" s="283" t="s">
        <v>779</v>
      </c>
      <c r="B337" s="284" t="s">
        <v>780</v>
      </c>
      <c r="C337" s="295">
        <f>SUM(D337:O337)</f>
        <v>8774</v>
      </c>
      <c r="D337" s="347">
        <v>8774</v>
      </c>
      <c r="E337" s="348"/>
      <c r="F337" s="348"/>
      <c r="G337" s="348"/>
      <c r="H337" s="348"/>
      <c r="I337" s="348"/>
      <c r="J337" s="348"/>
      <c r="K337" s="348"/>
      <c r="L337" s="348"/>
      <c r="M337" s="348"/>
      <c r="N337" s="348"/>
      <c r="O337" s="349"/>
    </row>
    <row r="338" spans="1:18" s="282" customFormat="1" ht="15.75" thickBot="1">
      <c r="A338" s="296" t="s">
        <v>791</v>
      </c>
      <c r="B338" s="297" t="s">
        <v>792</v>
      </c>
      <c r="C338" s="326">
        <f>SUM(D338:O338)</f>
        <v>8774</v>
      </c>
      <c r="D338" s="369">
        <f>SUM(D335,D336)</f>
        <v>8774</v>
      </c>
      <c r="E338" s="330">
        <f>SUM(E335,E336)</f>
        <v>0</v>
      </c>
      <c r="F338" s="330">
        <f t="shared" ref="F338:O338" si="131">SUM(F335,F336)</f>
        <v>0</v>
      </c>
      <c r="G338" s="330">
        <f t="shared" si="131"/>
        <v>0</v>
      </c>
      <c r="H338" s="330">
        <f t="shared" si="131"/>
        <v>0</v>
      </c>
      <c r="I338" s="330">
        <f t="shared" si="131"/>
        <v>0</v>
      </c>
      <c r="J338" s="330">
        <f t="shared" si="131"/>
        <v>0</v>
      </c>
      <c r="K338" s="330">
        <f t="shared" si="131"/>
        <v>0</v>
      </c>
      <c r="L338" s="330">
        <f t="shared" si="131"/>
        <v>0</v>
      </c>
      <c r="M338" s="330">
        <f t="shared" si="131"/>
        <v>0</v>
      </c>
      <c r="N338" s="330">
        <f t="shared" si="131"/>
        <v>0</v>
      </c>
      <c r="O338" s="331">
        <f t="shared" si="131"/>
        <v>0</v>
      </c>
      <c r="P338" s="281"/>
      <c r="Q338" s="281"/>
      <c r="R338" s="281"/>
    </row>
    <row r="339" spans="1:18" ht="15" thickBot="1">
      <c r="A339" s="299" t="s">
        <v>793</v>
      </c>
      <c r="B339" s="300" t="s">
        <v>794</v>
      </c>
      <c r="C339" s="301">
        <f>SUM(D339:O339)</f>
        <v>201373</v>
      </c>
      <c r="D339" s="302">
        <f>SUM(D338,D331)</f>
        <v>24823</v>
      </c>
      <c r="E339" s="303">
        <f t="shared" ref="E339:O339" si="132">SUM(E331,E338)</f>
        <v>16050</v>
      </c>
      <c r="F339" s="303">
        <f t="shared" si="132"/>
        <v>16050</v>
      </c>
      <c r="G339" s="303">
        <f t="shared" si="132"/>
        <v>16050</v>
      </c>
      <c r="H339" s="303">
        <f t="shared" si="132"/>
        <v>16050</v>
      </c>
      <c r="I339" s="303">
        <f t="shared" si="132"/>
        <v>16050</v>
      </c>
      <c r="J339" s="303">
        <f t="shared" si="132"/>
        <v>16050</v>
      </c>
      <c r="K339" s="303">
        <f t="shared" si="132"/>
        <v>16050</v>
      </c>
      <c r="L339" s="303">
        <f t="shared" si="132"/>
        <v>16050</v>
      </c>
      <c r="M339" s="303">
        <f t="shared" si="132"/>
        <v>16050</v>
      </c>
      <c r="N339" s="303">
        <f t="shared" si="132"/>
        <v>16050</v>
      </c>
      <c r="O339" s="304">
        <f t="shared" si="132"/>
        <v>16050</v>
      </c>
    </row>
    <row r="340" spans="1:18">
      <c r="A340" s="306"/>
      <c r="B340" s="307" t="s">
        <v>795</v>
      </c>
      <c r="C340" s="308" t="s">
        <v>754</v>
      </c>
      <c r="D340" s="309"/>
      <c r="E340" s="310"/>
      <c r="F340" s="310"/>
      <c r="G340" s="310"/>
      <c r="H340" s="310"/>
      <c r="I340" s="310"/>
      <c r="J340" s="310"/>
      <c r="K340" s="310"/>
      <c r="L340" s="310"/>
      <c r="M340" s="310"/>
      <c r="N340" s="310"/>
      <c r="O340" s="311"/>
    </row>
    <row r="341" spans="1:18">
      <c r="A341" s="312" t="s">
        <v>796</v>
      </c>
      <c r="B341" s="313" t="s">
        <v>797</v>
      </c>
      <c r="C341" s="273">
        <f t="shared" ref="C341:C358" si="133">SUM(D341:O341)</f>
        <v>86169</v>
      </c>
      <c r="D341" s="274">
        <v>7181</v>
      </c>
      <c r="E341" s="274">
        <v>7181</v>
      </c>
      <c r="F341" s="274">
        <v>7181</v>
      </c>
      <c r="G341" s="274">
        <v>7180</v>
      </c>
      <c r="H341" s="274">
        <v>7181</v>
      </c>
      <c r="I341" s="274">
        <v>7181</v>
      </c>
      <c r="J341" s="274">
        <v>7181</v>
      </c>
      <c r="K341" s="274">
        <v>7180</v>
      </c>
      <c r="L341" s="274">
        <v>7181</v>
      </c>
      <c r="M341" s="274">
        <v>7181</v>
      </c>
      <c r="N341" s="274">
        <v>7181</v>
      </c>
      <c r="O341" s="339">
        <v>7180</v>
      </c>
    </row>
    <row r="342" spans="1:18">
      <c r="A342" s="271" t="s">
        <v>798</v>
      </c>
      <c r="B342" s="272" t="s">
        <v>799</v>
      </c>
      <c r="C342" s="273">
        <f t="shared" si="133"/>
        <v>25823</v>
      </c>
      <c r="D342" s="274">
        <v>2151</v>
      </c>
      <c r="E342" s="274">
        <v>2152</v>
      </c>
      <c r="F342" s="274">
        <v>2152</v>
      </c>
      <c r="G342" s="274">
        <v>2152</v>
      </c>
      <c r="H342" s="274">
        <v>2152</v>
      </c>
      <c r="I342" s="274">
        <v>2152</v>
      </c>
      <c r="J342" s="274">
        <v>2152</v>
      </c>
      <c r="K342" s="274">
        <v>2152</v>
      </c>
      <c r="L342" s="274">
        <v>2152</v>
      </c>
      <c r="M342" s="274">
        <v>2152</v>
      </c>
      <c r="N342" s="274">
        <v>2152</v>
      </c>
      <c r="O342" s="339">
        <v>2152</v>
      </c>
    </row>
    <row r="343" spans="1:18">
      <c r="A343" s="271" t="s">
        <v>800</v>
      </c>
      <c r="B343" s="272" t="s">
        <v>801</v>
      </c>
      <c r="C343" s="273">
        <f t="shared" si="133"/>
        <v>80607</v>
      </c>
      <c r="D343" s="274">
        <v>6717</v>
      </c>
      <c r="E343" s="274">
        <v>6717</v>
      </c>
      <c r="F343" s="274">
        <v>6717</v>
      </c>
      <c r="G343" s="337">
        <v>6718</v>
      </c>
      <c r="H343" s="274">
        <v>6717</v>
      </c>
      <c r="I343" s="274">
        <v>6717</v>
      </c>
      <c r="J343" s="274">
        <v>6717</v>
      </c>
      <c r="K343" s="337">
        <v>6718</v>
      </c>
      <c r="L343" s="274">
        <v>6717</v>
      </c>
      <c r="M343" s="274">
        <v>6717</v>
      </c>
      <c r="N343" s="274">
        <v>6717</v>
      </c>
      <c r="O343" s="339">
        <v>6718</v>
      </c>
    </row>
    <row r="344" spans="1:18">
      <c r="A344" s="271" t="s">
        <v>802</v>
      </c>
      <c r="B344" s="272" t="s">
        <v>803</v>
      </c>
      <c r="C344" s="273">
        <f t="shared" si="133"/>
        <v>0</v>
      </c>
      <c r="D344" s="274"/>
      <c r="E344" s="274"/>
      <c r="F344" s="274"/>
      <c r="G344" s="274"/>
      <c r="H344" s="274"/>
      <c r="I344" s="274"/>
      <c r="J344" s="274"/>
      <c r="K344" s="274"/>
      <c r="L344" s="274"/>
      <c r="M344" s="274"/>
      <c r="N344" s="274"/>
      <c r="O344" s="339"/>
    </row>
    <row r="345" spans="1:18">
      <c r="A345" s="271" t="s">
        <v>804</v>
      </c>
      <c r="B345" s="272" t="s">
        <v>805</v>
      </c>
      <c r="C345" s="314">
        <f t="shared" si="133"/>
        <v>0</v>
      </c>
      <c r="D345" s="274"/>
      <c r="E345" s="337"/>
      <c r="F345" s="337"/>
      <c r="G345" s="337"/>
      <c r="H345" s="337"/>
      <c r="I345" s="337"/>
      <c r="J345" s="337"/>
      <c r="K345" s="337"/>
      <c r="L345" s="337"/>
      <c r="M345" s="337"/>
      <c r="N345" s="337"/>
      <c r="O345" s="339"/>
    </row>
    <row r="346" spans="1:18">
      <c r="A346" s="283"/>
      <c r="B346" s="284" t="s">
        <v>806</v>
      </c>
      <c r="C346" s="315">
        <f t="shared" si="133"/>
        <v>0</v>
      </c>
      <c r="D346" s="350"/>
      <c r="E346" s="341"/>
      <c r="F346" s="341"/>
      <c r="G346" s="341"/>
      <c r="H346" s="341"/>
      <c r="I346" s="341"/>
      <c r="J346" s="341"/>
      <c r="K346" s="341"/>
      <c r="L346" s="341"/>
      <c r="M346" s="341"/>
      <c r="N346" s="341"/>
      <c r="O346" s="342"/>
    </row>
    <row r="347" spans="1:18">
      <c r="A347" s="316"/>
      <c r="B347" s="317" t="s">
        <v>807</v>
      </c>
      <c r="C347" s="318">
        <f t="shared" si="133"/>
        <v>0</v>
      </c>
      <c r="D347" s="351"/>
      <c r="E347" s="352"/>
      <c r="F347" s="352"/>
      <c r="G347" s="352"/>
      <c r="H347" s="352"/>
      <c r="I347" s="352"/>
      <c r="J347" s="352"/>
      <c r="K347" s="352"/>
      <c r="L347" s="352"/>
      <c r="M347" s="352"/>
      <c r="N347" s="352"/>
      <c r="O347" s="353"/>
    </row>
    <row r="348" spans="1:18">
      <c r="A348" s="276" t="s">
        <v>775</v>
      </c>
      <c r="B348" s="277" t="s">
        <v>808</v>
      </c>
      <c r="C348" s="319">
        <f t="shared" si="133"/>
        <v>192599</v>
      </c>
      <c r="D348" s="320">
        <f>SUM(D341:D347)</f>
        <v>16049</v>
      </c>
      <c r="E348" s="291">
        <f t="shared" ref="E348:O348" si="134">SUM(E341:E347)</f>
        <v>16050</v>
      </c>
      <c r="F348" s="291">
        <f t="shared" si="134"/>
        <v>16050</v>
      </c>
      <c r="G348" s="291">
        <f t="shared" si="134"/>
        <v>16050</v>
      </c>
      <c r="H348" s="291">
        <f t="shared" si="134"/>
        <v>16050</v>
      </c>
      <c r="I348" s="291">
        <f t="shared" si="134"/>
        <v>16050</v>
      </c>
      <c r="J348" s="291">
        <f t="shared" si="134"/>
        <v>16050</v>
      </c>
      <c r="K348" s="291">
        <f t="shared" si="134"/>
        <v>16050</v>
      </c>
      <c r="L348" s="291">
        <f t="shared" si="134"/>
        <v>16050</v>
      </c>
      <c r="M348" s="291">
        <f t="shared" si="134"/>
        <v>16050</v>
      </c>
      <c r="N348" s="291">
        <f t="shared" si="134"/>
        <v>16050</v>
      </c>
      <c r="O348" s="280">
        <f t="shared" si="134"/>
        <v>16050</v>
      </c>
    </row>
    <row r="349" spans="1:18">
      <c r="A349" s="276" t="s">
        <v>809</v>
      </c>
      <c r="B349" s="277" t="s">
        <v>810</v>
      </c>
      <c r="C349" s="278">
        <f t="shared" si="133"/>
        <v>0</v>
      </c>
      <c r="D349" s="320"/>
      <c r="E349" s="291"/>
      <c r="F349" s="291"/>
      <c r="G349" s="291"/>
      <c r="H349" s="291"/>
      <c r="I349" s="291"/>
      <c r="J349" s="291"/>
      <c r="K349" s="291"/>
      <c r="L349" s="291"/>
      <c r="M349" s="291"/>
      <c r="N349" s="291"/>
      <c r="O349" s="280"/>
    </row>
    <row r="350" spans="1:18">
      <c r="A350" s="292" t="s">
        <v>781</v>
      </c>
      <c r="B350" s="293" t="s">
        <v>811</v>
      </c>
      <c r="C350" s="294">
        <f t="shared" si="133"/>
        <v>192599</v>
      </c>
      <c r="D350" s="321">
        <f>SUM(D348,D349)</f>
        <v>16049</v>
      </c>
      <c r="E350" s="321">
        <f t="shared" ref="E350:O350" si="135">SUM(E348,E349)</f>
        <v>16050</v>
      </c>
      <c r="F350" s="321">
        <f t="shared" si="135"/>
        <v>16050</v>
      </c>
      <c r="G350" s="321">
        <f t="shared" si="135"/>
        <v>16050</v>
      </c>
      <c r="H350" s="321">
        <f t="shared" si="135"/>
        <v>16050</v>
      </c>
      <c r="I350" s="321">
        <f t="shared" si="135"/>
        <v>16050</v>
      </c>
      <c r="J350" s="321">
        <f t="shared" si="135"/>
        <v>16050</v>
      </c>
      <c r="K350" s="321">
        <f t="shared" si="135"/>
        <v>16050</v>
      </c>
      <c r="L350" s="321">
        <f t="shared" si="135"/>
        <v>16050</v>
      </c>
      <c r="M350" s="321">
        <f t="shared" si="135"/>
        <v>16050</v>
      </c>
      <c r="N350" s="321">
        <f t="shared" si="135"/>
        <v>16050</v>
      </c>
      <c r="O350" s="322">
        <f t="shared" si="135"/>
        <v>16050</v>
      </c>
    </row>
    <row r="351" spans="1:18">
      <c r="A351" s="271" t="s">
        <v>812</v>
      </c>
      <c r="B351" s="272" t="s">
        <v>813</v>
      </c>
      <c r="C351" s="323">
        <f t="shared" si="133"/>
        <v>0</v>
      </c>
      <c r="D351" s="274"/>
      <c r="E351" s="337"/>
      <c r="F351" s="337"/>
      <c r="G351" s="337"/>
      <c r="H351" s="337"/>
      <c r="I351" s="337"/>
      <c r="J351" s="337"/>
      <c r="K351" s="337"/>
      <c r="L351" s="337"/>
      <c r="M351" s="337"/>
      <c r="N351" s="337"/>
      <c r="O351" s="339"/>
    </row>
    <row r="352" spans="1:18">
      <c r="A352" s="271" t="s">
        <v>814</v>
      </c>
      <c r="B352" s="272" t="s">
        <v>815</v>
      </c>
      <c r="C352" s="273">
        <f t="shared" si="133"/>
        <v>8774</v>
      </c>
      <c r="D352" s="274">
        <v>8774</v>
      </c>
      <c r="E352" s="274"/>
      <c r="F352" s="274"/>
      <c r="G352" s="274"/>
      <c r="H352" s="274"/>
      <c r="I352" s="274"/>
      <c r="J352" s="274"/>
      <c r="K352" s="274"/>
      <c r="L352" s="274"/>
      <c r="M352" s="274"/>
      <c r="N352" s="274"/>
      <c r="O352" s="339"/>
    </row>
    <row r="353" spans="1:15">
      <c r="A353" s="324" t="s">
        <v>816</v>
      </c>
      <c r="B353" s="325" t="s">
        <v>817</v>
      </c>
      <c r="C353" s="295">
        <f t="shared" si="133"/>
        <v>0</v>
      </c>
      <c r="D353" s="355"/>
      <c r="E353" s="356"/>
      <c r="F353" s="356"/>
      <c r="G353" s="356"/>
      <c r="H353" s="356"/>
      <c r="I353" s="356"/>
      <c r="J353" s="356"/>
      <c r="K353" s="356"/>
      <c r="L353" s="356"/>
      <c r="M353" s="356"/>
      <c r="N353" s="356"/>
      <c r="O353" s="357"/>
    </row>
    <row r="354" spans="1:15">
      <c r="A354" s="276" t="s">
        <v>788</v>
      </c>
      <c r="B354" s="277" t="s">
        <v>818</v>
      </c>
      <c r="C354" s="319">
        <f t="shared" si="133"/>
        <v>8774</v>
      </c>
      <c r="D354" s="279">
        <f>SUM(D351:D353)</f>
        <v>8774</v>
      </c>
      <c r="E354" s="291">
        <f t="shared" ref="E354:O354" si="136">SUM(E351:E353)</f>
        <v>0</v>
      </c>
      <c r="F354" s="291">
        <f t="shared" si="136"/>
        <v>0</v>
      </c>
      <c r="G354" s="291">
        <f t="shared" si="136"/>
        <v>0</v>
      </c>
      <c r="H354" s="291">
        <f t="shared" si="136"/>
        <v>0</v>
      </c>
      <c r="I354" s="291">
        <f t="shared" si="136"/>
        <v>0</v>
      </c>
      <c r="J354" s="291">
        <f t="shared" si="136"/>
        <v>0</v>
      </c>
      <c r="K354" s="291">
        <f t="shared" si="136"/>
        <v>0</v>
      </c>
      <c r="L354" s="291">
        <f t="shared" si="136"/>
        <v>0</v>
      </c>
      <c r="M354" s="291">
        <f t="shared" si="136"/>
        <v>0</v>
      </c>
      <c r="N354" s="291">
        <f t="shared" si="136"/>
        <v>0</v>
      </c>
      <c r="O354" s="280">
        <f t="shared" si="136"/>
        <v>0</v>
      </c>
    </row>
    <row r="355" spans="1:15">
      <c r="A355" s="296" t="s">
        <v>819</v>
      </c>
      <c r="B355" s="297" t="s">
        <v>820</v>
      </c>
      <c r="C355" s="326">
        <f t="shared" si="133"/>
        <v>0</v>
      </c>
      <c r="D355" s="358"/>
      <c r="E355" s="362"/>
      <c r="F355" s="362"/>
      <c r="G355" s="362"/>
      <c r="H355" s="362"/>
      <c r="I355" s="362"/>
      <c r="J355" s="362"/>
      <c r="K355" s="362"/>
      <c r="L355" s="362"/>
      <c r="M355" s="362"/>
      <c r="N355" s="362"/>
      <c r="O355" s="359"/>
    </row>
    <row r="356" spans="1:15">
      <c r="A356" s="276" t="s">
        <v>821</v>
      </c>
      <c r="B356" s="277" t="s">
        <v>810</v>
      </c>
      <c r="C356" s="319">
        <f t="shared" si="133"/>
        <v>0</v>
      </c>
      <c r="D356" s="279"/>
      <c r="E356" s="291"/>
      <c r="F356" s="291"/>
      <c r="G356" s="291"/>
      <c r="H356" s="291"/>
      <c r="I356" s="291"/>
      <c r="J356" s="291"/>
      <c r="K356" s="291"/>
      <c r="L356" s="291"/>
      <c r="M356" s="291"/>
      <c r="N356" s="291"/>
      <c r="O356" s="280"/>
    </row>
    <row r="357" spans="1:15" ht="15" thickBot="1">
      <c r="A357" s="327" t="s">
        <v>793</v>
      </c>
      <c r="B357" s="328" t="s">
        <v>822</v>
      </c>
      <c r="C357" s="329">
        <f t="shared" si="133"/>
        <v>8774</v>
      </c>
      <c r="D357" s="330">
        <f>SUM(D354,D355,D356)</f>
        <v>8774</v>
      </c>
      <c r="E357" s="330">
        <f t="shared" ref="E357:O357" si="137">SUM(E354,E355,E356)</f>
        <v>0</v>
      </c>
      <c r="F357" s="330">
        <f t="shared" si="137"/>
        <v>0</v>
      </c>
      <c r="G357" s="330">
        <f t="shared" si="137"/>
        <v>0</v>
      </c>
      <c r="H357" s="330">
        <f t="shared" si="137"/>
        <v>0</v>
      </c>
      <c r="I357" s="330">
        <f t="shared" si="137"/>
        <v>0</v>
      </c>
      <c r="J357" s="330">
        <f t="shared" si="137"/>
        <v>0</v>
      </c>
      <c r="K357" s="330">
        <f t="shared" si="137"/>
        <v>0</v>
      </c>
      <c r="L357" s="330">
        <f t="shared" si="137"/>
        <v>0</v>
      </c>
      <c r="M357" s="330">
        <f t="shared" si="137"/>
        <v>0</v>
      </c>
      <c r="N357" s="330">
        <f t="shared" si="137"/>
        <v>0</v>
      </c>
      <c r="O357" s="331">
        <f t="shared" si="137"/>
        <v>0</v>
      </c>
    </row>
    <row r="358" spans="1:15" ht="15" thickBot="1">
      <c r="A358" s="332" t="s">
        <v>823</v>
      </c>
      <c r="B358" s="333" t="s">
        <v>824</v>
      </c>
      <c r="C358" s="334">
        <f t="shared" si="133"/>
        <v>201373</v>
      </c>
      <c r="D358" s="335">
        <f>SUM(D350,D357)</f>
        <v>24823</v>
      </c>
      <c r="E358" s="335">
        <f t="shared" ref="E358:O358" si="138">SUM(E350,E357)</f>
        <v>16050</v>
      </c>
      <c r="F358" s="335">
        <f t="shared" si="138"/>
        <v>16050</v>
      </c>
      <c r="G358" s="335">
        <f t="shared" si="138"/>
        <v>16050</v>
      </c>
      <c r="H358" s="335">
        <f t="shared" si="138"/>
        <v>16050</v>
      </c>
      <c r="I358" s="335">
        <f t="shared" si="138"/>
        <v>16050</v>
      </c>
      <c r="J358" s="335">
        <f t="shared" si="138"/>
        <v>16050</v>
      </c>
      <c r="K358" s="335">
        <f t="shared" si="138"/>
        <v>16050</v>
      </c>
      <c r="L358" s="335">
        <f t="shared" si="138"/>
        <v>16050</v>
      </c>
      <c r="M358" s="335">
        <f t="shared" si="138"/>
        <v>16050</v>
      </c>
      <c r="N358" s="335">
        <f t="shared" si="138"/>
        <v>16050</v>
      </c>
      <c r="O358" s="361">
        <f t="shared" si="138"/>
        <v>16050</v>
      </c>
    </row>
  </sheetData>
  <mergeCells count="15">
    <mergeCell ref="A321:E321"/>
    <mergeCell ref="M321:O321"/>
    <mergeCell ref="A201:E201"/>
    <mergeCell ref="M201:O201"/>
    <mergeCell ref="A241:E241"/>
    <mergeCell ref="M241:O241"/>
    <mergeCell ref="A281:E281"/>
    <mergeCell ref="M281:O281"/>
    <mergeCell ref="A161:E161"/>
    <mergeCell ref="M161:O161"/>
    <mergeCell ref="M1:O1"/>
    <mergeCell ref="M41:O41"/>
    <mergeCell ref="M81:O81"/>
    <mergeCell ref="A121:E121"/>
    <mergeCell ref="M121:O121"/>
  </mergeCells>
  <printOptions horizontalCentered="1"/>
  <pageMargins left="0.11811023622047245" right="0.11811023622047245" top="0.35433070866141736" bottom="0.15748031496062992" header="0.11811023622047245" footer="0.11811023622047245"/>
  <pageSetup paperSize="9" orientation="landscape" horizontalDpi="200" verticalDpi="200" r:id="rId1"/>
  <headerFooter>
    <oddHeader>&amp;C&amp;12 2015. évi költségvetés</oddHeader>
  </headerFooter>
  <rowBreaks count="1" manualBreakCount="1">
    <brk id="40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>
  <dimension ref="A1:C55"/>
  <sheetViews>
    <sheetView view="pageLayout" workbookViewId="0">
      <selection activeCell="B3" sqref="B3:C3"/>
    </sheetView>
  </sheetViews>
  <sheetFormatPr defaultRowHeight="12.75"/>
  <cols>
    <col min="1" max="1" width="6.42578125" customWidth="1"/>
    <col min="2" max="2" width="69.7109375" customWidth="1"/>
    <col min="3" max="3" width="20.140625" customWidth="1"/>
  </cols>
  <sheetData>
    <row r="1" spans="1:3">
      <c r="B1" s="5"/>
      <c r="C1" s="25" t="s">
        <v>58</v>
      </c>
    </row>
    <row r="3" spans="1:3">
      <c r="B3" s="732" t="s">
        <v>68</v>
      </c>
      <c r="C3" s="732"/>
    </row>
    <row r="4" spans="1:3">
      <c r="B4" s="690" t="s">
        <v>741</v>
      </c>
      <c r="C4" s="733"/>
    </row>
    <row r="5" spans="1:3">
      <c r="B5" s="4"/>
      <c r="C5" s="3"/>
    </row>
    <row r="6" spans="1:3">
      <c r="C6" s="2" t="s">
        <v>69</v>
      </c>
    </row>
    <row r="7" spans="1:3" ht="24.75" customHeight="1">
      <c r="B7" s="10" t="s">
        <v>70</v>
      </c>
      <c r="C7" s="11" t="s">
        <v>71</v>
      </c>
    </row>
    <row r="8" spans="1:3" ht="13.5" customHeight="1">
      <c r="A8" s="2" t="s">
        <v>110</v>
      </c>
      <c r="B8" s="734" t="s">
        <v>90</v>
      </c>
      <c r="C8" s="737">
        <v>1000</v>
      </c>
    </row>
    <row r="9" spans="1:3" ht="13.5" customHeight="1">
      <c r="B9" s="735"/>
      <c r="C9" s="738"/>
    </row>
    <row r="10" spans="1:3" ht="13.5" customHeight="1">
      <c r="A10" s="2" t="s">
        <v>111</v>
      </c>
      <c r="B10" s="734" t="s">
        <v>91</v>
      </c>
      <c r="C10" s="704"/>
    </row>
    <row r="11" spans="1:3" ht="13.5" customHeight="1">
      <c r="B11" s="736"/>
      <c r="C11" s="704"/>
    </row>
    <row r="12" spans="1:3" ht="13.5" customHeight="1">
      <c r="A12" s="2" t="s">
        <v>112</v>
      </c>
      <c r="B12" s="15" t="s">
        <v>72</v>
      </c>
      <c r="C12" s="113"/>
    </row>
    <row r="13" spans="1:3" ht="13.5" customHeight="1">
      <c r="A13" s="2" t="s">
        <v>455</v>
      </c>
      <c r="B13" s="16" t="s">
        <v>63</v>
      </c>
      <c r="C13" s="15"/>
    </row>
    <row r="14" spans="1:3" ht="13.5" customHeight="1">
      <c r="A14" s="2" t="s">
        <v>456</v>
      </c>
      <c r="B14" s="16" t="s">
        <v>73</v>
      </c>
      <c r="C14" s="15"/>
    </row>
    <row r="15" spans="1:3" ht="13.5" customHeight="1">
      <c r="A15" s="2" t="s">
        <v>457</v>
      </c>
      <c r="B15" s="16" t="s">
        <v>74</v>
      </c>
      <c r="C15" s="15"/>
    </row>
    <row r="16" spans="1:3" ht="13.5" customHeight="1">
      <c r="A16" s="2" t="s">
        <v>458</v>
      </c>
      <c r="B16" s="16" t="s">
        <v>75</v>
      </c>
      <c r="C16" s="15"/>
    </row>
    <row r="17" spans="1:3" ht="13.5" customHeight="1">
      <c r="A17" s="2" t="s">
        <v>459</v>
      </c>
      <c r="B17" s="16" t="s">
        <v>76</v>
      </c>
      <c r="C17" s="15"/>
    </row>
    <row r="18" spans="1:3" ht="13.5" customHeight="1">
      <c r="A18" s="2" t="s">
        <v>460</v>
      </c>
      <c r="B18" s="16" t="s">
        <v>77</v>
      </c>
      <c r="C18" s="15"/>
    </row>
    <row r="19" spans="1:3" ht="13.5" customHeight="1">
      <c r="A19" s="2" t="s">
        <v>461</v>
      </c>
      <c r="B19" s="16" t="s">
        <v>78</v>
      </c>
      <c r="C19" s="15"/>
    </row>
    <row r="20" spans="1:3" ht="13.5" customHeight="1">
      <c r="A20" s="2" t="s">
        <v>462</v>
      </c>
      <c r="B20" s="17" t="s">
        <v>79</v>
      </c>
      <c r="C20" s="15"/>
    </row>
    <row r="21" spans="1:3" ht="13.5" customHeight="1">
      <c r="A21" s="2" t="s">
        <v>463</v>
      </c>
      <c r="B21" s="17" t="s">
        <v>85</v>
      </c>
      <c r="C21" s="15"/>
    </row>
    <row r="22" spans="1:3" ht="13.5" customHeight="1">
      <c r="A22" s="2" t="s">
        <v>464</v>
      </c>
      <c r="B22" s="14" t="s">
        <v>84</v>
      </c>
      <c r="C22" s="113">
        <v>7742</v>
      </c>
    </row>
    <row r="23" spans="1:3" ht="13.5" customHeight="1">
      <c r="A23" s="2" t="s">
        <v>465</v>
      </c>
      <c r="B23" s="15" t="s">
        <v>80</v>
      </c>
      <c r="C23" s="113"/>
    </row>
    <row r="24" spans="1:3" ht="13.5" customHeight="1">
      <c r="A24" s="2" t="s">
        <v>466</v>
      </c>
      <c r="B24" s="16" t="s">
        <v>63</v>
      </c>
      <c r="C24" s="15"/>
    </row>
    <row r="25" spans="1:3" ht="13.5" customHeight="1">
      <c r="A25" s="2" t="s">
        <v>467</v>
      </c>
      <c r="B25" s="16" t="s">
        <v>73</v>
      </c>
      <c r="C25" s="15"/>
    </row>
    <row r="26" spans="1:3" ht="13.5" customHeight="1">
      <c r="A26" s="2" t="s">
        <v>468</v>
      </c>
      <c r="B26" s="16" t="s">
        <v>74</v>
      </c>
      <c r="C26" s="15"/>
    </row>
    <row r="27" spans="1:3" ht="13.5" customHeight="1">
      <c r="A27" s="2" t="s">
        <v>469</v>
      </c>
      <c r="B27" s="16" t="s">
        <v>75</v>
      </c>
      <c r="C27" s="15"/>
    </row>
    <row r="28" spans="1:3" ht="13.5" customHeight="1">
      <c r="A28" s="2" t="s">
        <v>470</v>
      </c>
      <c r="B28" s="16" t="s">
        <v>76</v>
      </c>
      <c r="C28" s="15"/>
    </row>
    <row r="29" spans="1:3" ht="13.5" customHeight="1">
      <c r="A29" s="2" t="s">
        <v>471</v>
      </c>
      <c r="B29" s="16" t="s">
        <v>77</v>
      </c>
      <c r="C29" s="15"/>
    </row>
    <row r="30" spans="1:3" ht="13.5" customHeight="1">
      <c r="A30" s="2" t="s">
        <v>472</v>
      </c>
      <c r="B30" s="16" t="s">
        <v>78</v>
      </c>
      <c r="C30" s="15"/>
    </row>
    <row r="31" spans="1:3" ht="13.5" customHeight="1">
      <c r="A31" s="2" t="s">
        <v>473</v>
      </c>
      <c r="B31" s="17" t="s">
        <v>79</v>
      </c>
      <c r="C31" s="15"/>
    </row>
    <row r="32" spans="1:3" ht="13.5" customHeight="1">
      <c r="A32" s="2" t="s">
        <v>474</v>
      </c>
      <c r="B32" s="17" t="s">
        <v>85</v>
      </c>
      <c r="C32" s="15"/>
    </row>
    <row r="33" spans="1:3" ht="13.5" customHeight="1">
      <c r="A33" s="2" t="s">
        <v>475</v>
      </c>
      <c r="B33" s="14" t="s">
        <v>82</v>
      </c>
      <c r="C33" s="113">
        <v>3087</v>
      </c>
    </row>
    <row r="34" spans="1:3" ht="13.5" customHeight="1">
      <c r="A34" s="2" t="s">
        <v>476</v>
      </c>
      <c r="B34" s="12" t="s">
        <v>86</v>
      </c>
      <c r="C34" s="113">
        <v>29802168</v>
      </c>
    </row>
    <row r="35" spans="1:3" ht="13.5" customHeight="1">
      <c r="A35" s="2" t="s">
        <v>477</v>
      </c>
      <c r="B35" s="12" t="s">
        <v>87</v>
      </c>
      <c r="C35" s="113">
        <v>65218714</v>
      </c>
    </row>
    <row r="36" spans="1:3" ht="13.5" customHeight="1">
      <c r="A36" s="2" t="s">
        <v>478</v>
      </c>
      <c r="B36" s="12" t="s">
        <v>81</v>
      </c>
      <c r="C36" s="15"/>
    </row>
    <row r="37" spans="1:3" ht="15" customHeight="1">
      <c r="B37" s="8" t="s">
        <v>83</v>
      </c>
      <c r="C37" s="114">
        <f>+C8+C10+C12+C22+C33+C23+C34+C35+C36</f>
        <v>95032711</v>
      </c>
    </row>
    <row r="39" spans="1:3">
      <c r="B39" s="6" t="s">
        <v>88</v>
      </c>
    </row>
    <row r="41" spans="1:3">
      <c r="B41" s="6" t="s">
        <v>88</v>
      </c>
    </row>
    <row r="43" spans="1:3">
      <c r="A43" s="2">
        <v>1</v>
      </c>
      <c r="B43" s="6" t="s">
        <v>479</v>
      </c>
    </row>
    <row r="45" spans="1:3">
      <c r="A45" s="2">
        <v>13</v>
      </c>
      <c r="B45" s="110" t="s">
        <v>369</v>
      </c>
    </row>
    <row r="46" spans="1:3">
      <c r="A46" s="2"/>
      <c r="B46" s="110"/>
    </row>
    <row r="47" spans="1:3">
      <c r="A47" s="2">
        <v>24</v>
      </c>
      <c r="B47" s="110" t="s">
        <v>370</v>
      </c>
    </row>
    <row r="48" spans="1:3">
      <c r="A48" s="2"/>
      <c r="B48" s="110" t="s">
        <v>371</v>
      </c>
    </row>
    <row r="49" spans="1:2">
      <c r="A49" s="2"/>
      <c r="B49" s="110" t="s">
        <v>372</v>
      </c>
    </row>
    <row r="50" spans="1:2">
      <c r="A50" s="2"/>
      <c r="B50" s="110" t="s">
        <v>373</v>
      </c>
    </row>
    <row r="51" spans="1:2">
      <c r="A51" s="2"/>
      <c r="B51" s="110" t="s">
        <v>374</v>
      </c>
    </row>
    <row r="52" spans="1:2">
      <c r="A52" s="2"/>
      <c r="B52" s="110"/>
    </row>
    <row r="53" spans="1:2">
      <c r="A53" s="2">
        <v>25</v>
      </c>
      <c r="B53" t="s">
        <v>375</v>
      </c>
    </row>
    <row r="54" spans="1:2">
      <c r="A54" s="2"/>
    </row>
    <row r="55" spans="1:2">
      <c r="A55" s="2">
        <v>26</v>
      </c>
      <c r="B55" t="s">
        <v>376</v>
      </c>
    </row>
  </sheetData>
  <mergeCells count="6">
    <mergeCell ref="B3:C3"/>
    <mergeCell ref="B4:C4"/>
    <mergeCell ref="B8:B9"/>
    <mergeCell ref="B10:B11"/>
    <mergeCell ref="C10:C11"/>
    <mergeCell ref="C8:C9"/>
  </mergeCells>
  <phoneticPr fontId="0" type="noConversion"/>
  <printOptions horizontalCentered="1"/>
  <pageMargins left="0.43307086614173229" right="0.15748031496062992" top="0.55118110236220474" bottom="0.31496062992125984" header="0.27559055118110237" footer="0.19685039370078741"/>
  <pageSetup paperSize="9" scale="85" orientation="portrait" r:id="rId1"/>
  <headerFooter alignWithMargins="0">
    <oddHeader>&amp;LVeresegyház Város Önkormányzat&amp;C&amp;12 2015. évi költségvetés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L30"/>
  <sheetViews>
    <sheetView view="pageLayout" workbookViewId="0">
      <selection activeCell="N13" sqref="N13"/>
    </sheetView>
  </sheetViews>
  <sheetFormatPr defaultRowHeight="12.75"/>
  <cols>
    <col min="4" max="4" width="12" customWidth="1"/>
    <col min="5" max="5" width="11.85546875" customWidth="1"/>
    <col min="6" max="6" width="11.7109375" customWidth="1"/>
    <col min="7" max="7" width="11.5703125" customWidth="1"/>
    <col min="8" max="9" width="9.85546875" customWidth="1"/>
    <col min="10" max="10" width="12.42578125" customWidth="1"/>
    <col min="11" max="11" width="13.28515625" customWidth="1"/>
  </cols>
  <sheetData>
    <row r="1" spans="1:12">
      <c r="J1" s="748" t="s">
        <v>888</v>
      </c>
      <c r="K1" s="748"/>
      <c r="L1" s="39"/>
    </row>
    <row r="3" spans="1:12">
      <c r="A3" s="749" t="s">
        <v>107</v>
      </c>
      <c r="B3" s="749"/>
      <c r="C3" s="749"/>
      <c r="D3" s="749"/>
      <c r="E3" s="749"/>
      <c r="F3" s="749"/>
      <c r="G3" s="749"/>
      <c r="H3" s="749"/>
      <c r="I3" s="749"/>
      <c r="J3" s="749"/>
      <c r="K3" s="749"/>
      <c r="L3" s="749"/>
    </row>
    <row r="4" spans="1:12">
      <c r="A4" s="749"/>
      <c r="B4" s="749"/>
      <c r="C4" s="749"/>
      <c r="D4" s="749"/>
      <c r="E4" s="749"/>
      <c r="F4" s="749"/>
      <c r="G4" s="749"/>
      <c r="H4" s="749"/>
      <c r="I4" s="749"/>
      <c r="J4" s="749"/>
      <c r="K4" s="749"/>
      <c r="L4" s="749"/>
    </row>
    <row r="5" spans="1:12">
      <c r="A5" s="749"/>
      <c r="B5" s="749"/>
      <c r="C5" s="749"/>
      <c r="D5" s="749"/>
      <c r="E5" s="749"/>
      <c r="F5" s="749"/>
      <c r="G5" s="749"/>
      <c r="H5" s="749"/>
      <c r="I5" s="749"/>
      <c r="J5" s="749"/>
      <c r="K5" s="749"/>
      <c r="L5" s="749"/>
    </row>
    <row r="6" spans="1:12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8" spans="1:12">
      <c r="B8" s="34" t="s">
        <v>97</v>
      </c>
      <c r="C8" s="34"/>
      <c r="D8" s="750" t="s">
        <v>388</v>
      </c>
      <c r="E8" s="750"/>
      <c r="F8" s="750"/>
      <c r="G8" s="750"/>
      <c r="H8" s="750"/>
      <c r="I8" s="750"/>
      <c r="J8" s="750"/>
      <c r="K8" s="750"/>
    </row>
    <row r="9" spans="1:12">
      <c r="B9" s="750" t="s">
        <v>98</v>
      </c>
      <c r="C9" s="750"/>
      <c r="D9" s="750" t="s">
        <v>389</v>
      </c>
      <c r="E9" s="750"/>
      <c r="F9" s="750"/>
      <c r="G9" s="750"/>
      <c r="H9" s="750"/>
      <c r="I9" s="750"/>
      <c r="J9" s="750"/>
      <c r="K9" s="750"/>
    </row>
    <row r="10" spans="1:12">
      <c r="B10" s="18"/>
      <c r="C10" s="18"/>
      <c r="D10" s="18"/>
      <c r="E10" s="18"/>
      <c r="F10" s="18"/>
      <c r="G10" s="18"/>
      <c r="H10" s="18"/>
      <c r="I10" s="18"/>
      <c r="K10" s="29" t="s">
        <v>164</v>
      </c>
    </row>
    <row r="11" spans="1:12">
      <c r="B11" s="745" t="s">
        <v>99</v>
      </c>
      <c r="C11" s="746"/>
      <c r="D11" s="747"/>
      <c r="E11" s="368">
        <v>2015</v>
      </c>
      <c r="F11" s="368">
        <v>2016</v>
      </c>
      <c r="G11" s="368">
        <v>2017</v>
      </c>
      <c r="H11" s="368">
        <v>2018</v>
      </c>
      <c r="I11" s="367">
        <v>2019</v>
      </c>
      <c r="J11" s="13">
        <v>2020</v>
      </c>
      <c r="K11" s="20" t="s">
        <v>89</v>
      </c>
    </row>
    <row r="12" spans="1:12">
      <c r="B12" s="740" t="s">
        <v>100</v>
      </c>
      <c r="C12" s="740"/>
      <c r="D12" s="740"/>
      <c r="E12" s="19"/>
      <c r="F12" s="19"/>
      <c r="G12" s="19"/>
      <c r="H12" s="19"/>
      <c r="I12" s="19"/>
      <c r="J12" s="19"/>
      <c r="K12" s="19"/>
    </row>
    <row r="13" spans="1:12">
      <c r="B13" s="751" t="s">
        <v>101</v>
      </c>
      <c r="C13" s="740"/>
      <c r="D13" s="740"/>
      <c r="E13" s="19"/>
      <c r="F13" s="19"/>
      <c r="G13" s="19"/>
      <c r="H13" s="20"/>
      <c r="I13" s="19"/>
      <c r="J13" s="19"/>
      <c r="K13" s="19"/>
    </row>
    <row r="14" spans="1:12">
      <c r="B14" s="740" t="s">
        <v>390</v>
      </c>
      <c r="C14" s="740"/>
      <c r="D14" s="740"/>
      <c r="E14" s="111">
        <v>20149</v>
      </c>
      <c r="F14" s="19"/>
      <c r="G14" s="19"/>
      <c r="H14" s="19"/>
      <c r="I14" s="19"/>
      <c r="J14" s="19"/>
      <c r="K14" s="111">
        <f>SUM(E14:J14)</f>
        <v>20149</v>
      </c>
    </row>
    <row r="15" spans="1:12">
      <c r="B15" s="741" t="s">
        <v>102</v>
      </c>
      <c r="C15" s="741"/>
      <c r="D15" s="741"/>
      <c r="E15" s="19"/>
      <c r="F15" s="19"/>
      <c r="G15" s="19"/>
      <c r="H15" s="19"/>
      <c r="I15" s="19"/>
      <c r="J15" s="19"/>
      <c r="K15" s="111"/>
    </row>
    <row r="16" spans="1:12">
      <c r="B16" s="741" t="s">
        <v>67</v>
      </c>
      <c r="C16" s="741"/>
      <c r="D16" s="741"/>
      <c r="E16" s="19"/>
      <c r="F16" s="19"/>
      <c r="G16" s="19"/>
      <c r="H16" s="20"/>
      <c r="I16" s="19"/>
      <c r="J16" s="19"/>
      <c r="K16" s="111"/>
    </row>
    <row r="17" spans="2:11">
      <c r="B17" s="741" t="s">
        <v>103</v>
      </c>
      <c r="C17" s="741"/>
      <c r="D17" s="741"/>
      <c r="E17" s="19"/>
      <c r="F17" s="19"/>
      <c r="G17" s="19"/>
      <c r="H17" s="19"/>
      <c r="I17" s="19"/>
      <c r="J17" s="19"/>
      <c r="K17" s="111"/>
    </row>
    <row r="18" spans="2:11">
      <c r="B18" s="740"/>
      <c r="C18" s="740"/>
      <c r="D18" s="740"/>
      <c r="E18" s="111"/>
      <c r="F18" s="19"/>
      <c r="G18" s="19"/>
      <c r="H18" s="19"/>
      <c r="I18" s="19"/>
      <c r="J18" s="19"/>
      <c r="K18" s="111"/>
    </row>
    <row r="19" spans="2:11">
      <c r="B19" s="21" t="s">
        <v>104</v>
      </c>
      <c r="C19" s="19"/>
      <c r="D19" s="19"/>
      <c r="E19" s="112">
        <f>SUM(E12:E18)</f>
        <v>20149</v>
      </c>
      <c r="F19" s="21"/>
      <c r="G19" s="21"/>
      <c r="H19" s="21"/>
      <c r="I19" s="21"/>
      <c r="J19" s="21"/>
      <c r="K19" s="112">
        <f>SUM(E19:J19)</f>
        <v>20149</v>
      </c>
    </row>
    <row r="20" spans="2:11">
      <c r="B20" s="18"/>
      <c r="C20" s="18"/>
      <c r="D20" s="18"/>
      <c r="E20" s="18"/>
      <c r="F20" s="18"/>
      <c r="G20" s="18"/>
      <c r="H20" s="18"/>
      <c r="I20" s="18"/>
      <c r="J20" s="18"/>
      <c r="K20" s="18"/>
    </row>
    <row r="21" spans="2:11">
      <c r="B21" s="18"/>
      <c r="C21" s="18"/>
      <c r="D21" s="18"/>
      <c r="E21" s="18"/>
      <c r="F21" s="18"/>
      <c r="G21" s="18"/>
      <c r="H21" s="18"/>
      <c r="I21" s="18"/>
      <c r="J21" s="18"/>
      <c r="K21" s="18"/>
    </row>
    <row r="22" spans="2:11">
      <c r="B22" s="745" t="s">
        <v>105</v>
      </c>
      <c r="C22" s="746"/>
      <c r="D22" s="747"/>
      <c r="E22" s="368">
        <v>2015</v>
      </c>
      <c r="F22" s="368">
        <v>2016</v>
      </c>
      <c r="G22" s="368">
        <v>2017</v>
      </c>
      <c r="H22" s="368">
        <v>2018</v>
      </c>
      <c r="I22" s="368">
        <v>2019</v>
      </c>
      <c r="J22" s="20">
        <v>2020</v>
      </c>
      <c r="K22" s="20" t="s">
        <v>89</v>
      </c>
    </row>
    <row r="23" spans="2:11">
      <c r="B23" s="742" t="s">
        <v>936</v>
      </c>
      <c r="C23" s="743"/>
      <c r="D23" s="744"/>
      <c r="E23" s="429">
        <v>9271</v>
      </c>
      <c r="F23" s="19"/>
      <c r="G23" s="19"/>
      <c r="H23" s="19"/>
      <c r="I23" s="19"/>
      <c r="J23" s="19"/>
      <c r="K23" s="111">
        <f>SUM(E23:J23)</f>
        <v>9271</v>
      </c>
    </row>
    <row r="24" spans="2:11">
      <c r="B24" s="742"/>
      <c r="C24" s="743"/>
      <c r="D24" s="744"/>
      <c r="E24" s="429"/>
      <c r="F24" s="19"/>
      <c r="G24" s="19"/>
      <c r="H24" s="19"/>
      <c r="I24" s="19"/>
      <c r="J24" s="19"/>
      <c r="K24" s="111">
        <f t="shared" ref="K24:K29" si="0">SUM(E24:J24)</f>
        <v>0</v>
      </c>
    </row>
    <row r="25" spans="2:11">
      <c r="B25" s="742"/>
      <c r="C25" s="743"/>
      <c r="D25" s="744"/>
      <c r="E25" s="429"/>
      <c r="F25" s="19"/>
      <c r="G25" s="19"/>
      <c r="H25" s="19"/>
      <c r="I25" s="19"/>
      <c r="J25" s="19"/>
      <c r="K25" s="111">
        <f t="shared" si="0"/>
        <v>0</v>
      </c>
    </row>
    <row r="26" spans="2:11">
      <c r="B26" s="742"/>
      <c r="C26" s="743"/>
      <c r="D26" s="744"/>
      <c r="E26" s="429"/>
      <c r="F26" s="19"/>
      <c r="G26" s="19"/>
      <c r="H26" s="19"/>
      <c r="I26" s="19"/>
      <c r="J26" s="19"/>
      <c r="K26" s="111">
        <f t="shared" si="0"/>
        <v>0</v>
      </c>
    </row>
    <row r="27" spans="2:11" ht="25.15" customHeight="1">
      <c r="B27" s="742"/>
      <c r="C27" s="743"/>
      <c r="D27" s="744"/>
      <c r="E27" s="429"/>
      <c r="F27" s="19"/>
      <c r="G27" s="19"/>
      <c r="H27" s="19"/>
      <c r="I27" s="19"/>
      <c r="J27" s="19"/>
      <c r="K27" s="111">
        <f t="shared" si="0"/>
        <v>0</v>
      </c>
    </row>
    <row r="28" spans="2:11">
      <c r="B28" s="742"/>
      <c r="C28" s="743"/>
      <c r="D28" s="744"/>
      <c r="E28" s="429"/>
      <c r="F28" s="19"/>
      <c r="G28" s="19"/>
      <c r="H28" s="19"/>
      <c r="I28" s="19"/>
      <c r="J28" s="19"/>
      <c r="K28" s="111">
        <f t="shared" si="0"/>
        <v>0</v>
      </c>
    </row>
    <row r="29" spans="2:11">
      <c r="B29" s="742"/>
      <c r="C29" s="743"/>
      <c r="D29" s="744"/>
      <c r="E29" s="430"/>
      <c r="F29" s="19"/>
      <c r="G29" s="19"/>
      <c r="H29" s="19"/>
      <c r="I29" s="19"/>
      <c r="J29" s="19"/>
      <c r="K29" s="111">
        <f t="shared" si="0"/>
        <v>0</v>
      </c>
    </row>
    <row r="30" spans="2:11">
      <c r="B30" s="739" t="s">
        <v>106</v>
      </c>
      <c r="C30" s="740"/>
      <c r="D30" s="740"/>
      <c r="E30" s="431">
        <f>SUM(E23)</f>
        <v>9271</v>
      </c>
      <c r="F30" s="21"/>
      <c r="G30" s="21"/>
      <c r="H30" s="21"/>
      <c r="I30" s="21"/>
      <c r="J30" s="22"/>
      <c r="K30" s="112">
        <f>SUM(E30:J30)</f>
        <v>9271</v>
      </c>
    </row>
  </sheetData>
  <mergeCells count="24">
    <mergeCell ref="J1:K1"/>
    <mergeCell ref="A3:L3"/>
    <mergeCell ref="A4:L4"/>
    <mergeCell ref="A5:L5"/>
    <mergeCell ref="B29:D29"/>
    <mergeCell ref="D8:K8"/>
    <mergeCell ref="B9:C9"/>
    <mergeCell ref="D9:K9"/>
    <mergeCell ref="B11:D11"/>
    <mergeCell ref="B13:D13"/>
    <mergeCell ref="B14:D14"/>
    <mergeCell ref="B12:D12"/>
    <mergeCell ref="B30:D30"/>
    <mergeCell ref="B15:D15"/>
    <mergeCell ref="B16:D16"/>
    <mergeCell ref="B17:D17"/>
    <mergeCell ref="B25:D25"/>
    <mergeCell ref="B26:D26"/>
    <mergeCell ref="B27:D27"/>
    <mergeCell ref="B28:D28"/>
    <mergeCell ref="B18:D18"/>
    <mergeCell ref="B22:D22"/>
    <mergeCell ref="B23:D23"/>
    <mergeCell ref="B24:D24"/>
  </mergeCells>
  <phoneticPr fontId="0" type="noConversion"/>
  <printOptions horizontalCentered="1"/>
  <pageMargins left="0.7" right="0.7" top="0.75" bottom="0.75" header="0.3" footer="0.3"/>
  <pageSetup paperSize="9" scale="70" orientation="landscape" r:id="rId1"/>
  <headerFooter alignWithMargins="0">
    <oddHeader>&amp;LVeresegyház Város Önkormányzat&amp;C&amp;12 2015. évi költségvetés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2:Q27"/>
  <sheetViews>
    <sheetView tabSelected="1" view="pageLayout" topLeftCell="A4" workbookViewId="0">
      <selection activeCell="A3" sqref="A3:M3"/>
    </sheetView>
  </sheetViews>
  <sheetFormatPr defaultRowHeight="15"/>
  <cols>
    <col min="1" max="1" width="12.5703125" style="156" customWidth="1"/>
    <col min="2" max="2" width="16.5703125" style="154" customWidth="1"/>
    <col min="3" max="3" width="12.85546875" style="154" customWidth="1"/>
    <col min="4" max="4" width="15.42578125" style="154" customWidth="1"/>
    <col min="5" max="5" width="18" style="157" customWidth="1"/>
    <col min="6" max="7" width="9.140625" style="154"/>
    <col min="8" max="8" width="10.140625" style="161" bestFit="1" customWidth="1"/>
    <col min="9" max="9" width="10.7109375" style="154" customWidth="1"/>
    <col min="10" max="10" width="15.28515625" style="154" customWidth="1"/>
    <col min="11" max="11" width="12.85546875" style="154" customWidth="1"/>
    <col min="12" max="12" width="9.140625" style="154"/>
    <col min="13" max="13" width="14.42578125" style="154" customWidth="1"/>
    <col min="14" max="16384" width="9.140625" style="154"/>
  </cols>
  <sheetData>
    <row r="2" spans="1:17">
      <c r="A2" s="872" t="s">
        <v>954</v>
      </c>
      <c r="B2" s="872"/>
      <c r="C2" s="872"/>
      <c r="D2" s="872"/>
      <c r="E2" s="872"/>
      <c r="F2" s="872"/>
      <c r="G2" s="872"/>
      <c r="H2" s="872"/>
      <c r="I2" s="872"/>
      <c r="J2" s="872"/>
      <c r="K2" s="872"/>
      <c r="L2" s="872"/>
      <c r="M2" s="872"/>
      <c r="N2" s="156"/>
      <c r="O2" s="156"/>
      <c r="P2" s="156"/>
      <c r="Q2" s="156"/>
    </row>
    <row r="3" spans="1:17">
      <c r="A3" s="872">
        <v>42005</v>
      </c>
      <c r="B3" s="872"/>
      <c r="C3" s="872"/>
      <c r="D3" s="872"/>
      <c r="E3" s="872"/>
      <c r="F3" s="872"/>
      <c r="G3" s="872"/>
      <c r="H3" s="872"/>
      <c r="I3" s="872"/>
      <c r="J3" s="872"/>
      <c r="K3" s="872"/>
      <c r="L3" s="872"/>
      <c r="M3" s="872"/>
      <c r="N3" s="156"/>
      <c r="O3" s="156"/>
      <c r="P3" s="156"/>
      <c r="Q3" s="156"/>
    </row>
    <row r="6" spans="1:17" ht="45">
      <c r="A6" s="752" t="s">
        <v>23</v>
      </c>
      <c r="B6" s="753" t="s">
        <v>24</v>
      </c>
      <c r="C6" s="754" t="s">
        <v>25</v>
      </c>
      <c r="D6" s="755" t="s">
        <v>26</v>
      </c>
      <c r="E6" s="756"/>
      <c r="F6" s="757" t="s">
        <v>431</v>
      </c>
      <c r="G6" s="757" t="s">
        <v>432</v>
      </c>
      <c r="H6" s="754" t="s">
        <v>938</v>
      </c>
      <c r="I6" s="754" t="s">
        <v>27</v>
      </c>
      <c r="J6" s="754"/>
      <c r="K6" s="758"/>
      <c r="L6" s="759" t="s">
        <v>939</v>
      </c>
      <c r="M6" s="760"/>
    </row>
    <row r="7" spans="1:17" ht="18.75" customHeight="1">
      <c r="A7" s="761" t="s">
        <v>29</v>
      </c>
      <c r="B7" s="762" t="s">
        <v>940</v>
      </c>
      <c r="C7" s="763">
        <v>113797075</v>
      </c>
      <c r="D7" s="764" t="s">
        <v>30</v>
      </c>
      <c r="E7" s="765"/>
      <c r="F7" s="766">
        <v>40908</v>
      </c>
      <c r="G7" s="767"/>
      <c r="H7" s="763"/>
      <c r="I7" s="768"/>
      <c r="J7" s="768">
        <v>113797075</v>
      </c>
      <c r="K7" s="768" t="s">
        <v>941</v>
      </c>
      <c r="L7" s="769"/>
      <c r="M7" s="770" t="s">
        <v>31</v>
      </c>
    </row>
    <row r="8" spans="1:17" ht="18.75" customHeight="1">
      <c r="A8" s="771" t="s">
        <v>32</v>
      </c>
      <c r="B8" s="772" t="s">
        <v>33</v>
      </c>
      <c r="C8" s="773">
        <v>153894</v>
      </c>
      <c r="D8" s="774" t="s">
        <v>34</v>
      </c>
      <c r="E8" s="775" t="s">
        <v>35</v>
      </c>
      <c r="F8" s="776"/>
      <c r="G8" s="777"/>
      <c r="H8" s="773">
        <v>15000</v>
      </c>
      <c r="I8" s="768">
        <f t="shared" ref="I8:I16" si="0">SUM(C8-H8)</f>
        <v>138894</v>
      </c>
      <c r="J8" s="768"/>
      <c r="K8" s="768"/>
      <c r="L8" s="778"/>
      <c r="M8" s="770" t="s">
        <v>36</v>
      </c>
    </row>
    <row r="9" spans="1:17" ht="18.75" customHeight="1">
      <c r="A9" s="771">
        <v>39597</v>
      </c>
      <c r="B9" s="779" t="s">
        <v>37</v>
      </c>
      <c r="C9" s="773">
        <v>69895</v>
      </c>
      <c r="D9" s="774" t="s">
        <v>34</v>
      </c>
      <c r="E9" s="780" t="s">
        <v>35</v>
      </c>
      <c r="F9" s="776"/>
      <c r="G9" s="776"/>
      <c r="H9" s="773">
        <v>3000</v>
      </c>
      <c r="I9" s="768">
        <f t="shared" si="0"/>
        <v>66895</v>
      </c>
      <c r="J9" s="768"/>
      <c r="K9" s="768"/>
      <c r="L9" s="778"/>
      <c r="M9" s="770" t="s">
        <v>36</v>
      </c>
    </row>
    <row r="10" spans="1:17" ht="18.75" customHeight="1">
      <c r="A10" s="771">
        <v>39100</v>
      </c>
      <c r="B10" s="779" t="s">
        <v>38</v>
      </c>
      <c r="C10" s="773">
        <v>151317</v>
      </c>
      <c r="D10" s="774" t="s">
        <v>39</v>
      </c>
      <c r="E10" s="781"/>
      <c r="F10" s="782"/>
      <c r="G10" s="776"/>
      <c r="H10" s="773"/>
      <c r="I10" s="768">
        <f t="shared" si="0"/>
        <v>151317</v>
      </c>
      <c r="J10" s="768"/>
      <c r="K10" s="768"/>
      <c r="L10" s="778"/>
      <c r="M10" s="770" t="s">
        <v>36</v>
      </c>
    </row>
    <row r="11" spans="1:17" ht="30" customHeight="1">
      <c r="A11" s="771" t="s">
        <v>40</v>
      </c>
      <c r="B11" s="779" t="s">
        <v>41</v>
      </c>
      <c r="C11" s="773">
        <v>9500000</v>
      </c>
      <c r="D11" s="774" t="s">
        <v>39</v>
      </c>
      <c r="E11" s="781"/>
      <c r="F11" s="776"/>
      <c r="G11" s="767">
        <v>41724</v>
      </c>
      <c r="H11" s="773">
        <v>500000</v>
      </c>
      <c r="I11" s="768">
        <f t="shared" si="0"/>
        <v>9000000</v>
      </c>
      <c r="J11" s="768"/>
      <c r="K11" s="768"/>
      <c r="L11" s="778"/>
      <c r="M11" s="770" t="s">
        <v>42</v>
      </c>
    </row>
    <row r="12" spans="1:17" ht="18.75" customHeight="1">
      <c r="A12" s="771">
        <v>37232</v>
      </c>
      <c r="B12" s="779" t="s">
        <v>43</v>
      </c>
      <c r="C12" s="773">
        <v>8692183</v>
      </c>
      <c r="D12" s="774" t="s">
        <v>39</v>
      </c>
      <c r="E12" s="781"/>
      <c r="F12" s="776"/>
      <c r="G12" s="767"/>
      <c r="H12" s="773"/>
      <c r="I12" s="768">
        <v>8692183</v>
      </c>
      <c r="J12" s="768">
        <v>8692183</v>
      </c>
      <c r="K12" s="768" t="s">
        <v>941</v>
      </c>
      <c r="L12" s="778"/>
      <c r="M12" s="770" t="s">
        <v>44</v>
      </c>
    </row>
    <row r="13" spans="1:17" s="155" customFormat="1" ht="18.75" customHeight="1">
      <c r="A13" s="771">
        <v>40268</v>
      </c>
      <c r="B13" s="783" t="s">
        <v>45</v>
      </c>
      <c r="C13" s="773">
        <v>38240</v>
      </c>
      <c r="D13" s="784" t="s">
        <v>34</v>
      </c>
      <c r="E13" s="781" t="s">
        <v>46</v>
      </c>
      <c r="F13" s="785"/>
      <c r="G13" s="785"/>
      <c r="H13" s="773"/>
      <c r="I13" s="768">
        <f t="shared" si="0"/>
        <v>38240</v>
      </c>
      <c r="J13" s="768"/>
      <c r="K13" s="768"/>
      <c r="L13" s="778"/>
      <c r="M13" s="770" t="s">
        <v>36</v>
      </c>
    </row>
    <row r="14" spans="1:17" ht="18.75" customHeight="1">
      <c r="A14" s="771">
        <v>40366</v>
      </c>
      <c r="B14" s="779" t="s">
        <v>48</v>
      </c>
      <c r="C14" s="773">
        <v>15906849</v>
      </c>
      <c r="D14" s="774" t="s">
        <v>39</v>
      </c>
      <c r="E14" s="781" t="s">
        <v>49</v>
      </c>
      <c r="F14" s="786">
        <v>40694</v>
      </c>
      <c r="G14" s="767"/>
      <c r="H14" s="773"/>
      <c r="I14" s="768">
        <f t="shared" si="0"/>
        <v>15906849</v>
      </c>
      <c r="J14" s="768"/>
      <c r="K14" s="768"/>
      <c r="L14" s="778"/>
      <c r="M14" s="770" t="s">
        <v>44</v>
      </c>
    </row>
    <row r="15" spans="1:17" ht="18.75" customHeight="1">
      <c r="A15" s="771">
        <v>40402</v>
      </c>
      <c r="B15" s="779" t="s">
        <v>50</v>
      </c>
      <c r="C15" s="773">
        <v>2274700</v>
      </c>
      <c r="D15" s="787" t="s">
        <v>51</v>
      </c>
      <c r="E15" s="781" t="s">
        <v>52</v>
      </c>
      <c r="F15" s="767" t="s">
        <v>53</v>
      </c>
      <c r="G15" s="776"/>
      <c r="H15" s="773"/>
      <c r="I15" s="768">
        <f t="shared" si="0"/>
        <v>2274700</v>
      </c>
      <c r="J15" s="768"/>
      <c r="K15" s="768"/>
      <c r="L15" s="778"/>
      <c r="M15" s="770" t="s">
        <v>54</v>
      </c>
    </row>
    <row r="16" spans="1:17" ht="18.75" customHeight="1">
      <c r="A16" s="771">
        <v>41101</v>
      </c>
      <c r="B16" s="788" t="s">
        <v>55</v>
      </c>
      <c r="C16" s="768">
        <v>5510000</v>
      </c>
      <c r="D16" s="789" t="s">
        <v>47</v>
      </c>
      <c r="E16" s="790"/>
      <c r="F16" s="791">
        <v>41983</v>
      </c>
      <c r="G16" s="792"/>
      <c r="H16" s="768">
        <v>720000</v>
      </c>
      <c r="I16" s="768">
        <f t="shared" si="0"/>
        <v>4790000</v>
      </c>
      <c r="J16" s="768"/>
      <c r="K16" s="768"/>
      <c r="L16" s="778"/>
      <c r="M16" s="793" t="s">
        <v>36</v>
      </c>
    </row>
    <row r="17" spans="1:13" ht="18.75" customHeight="1">
      <c r="A17" s="771">
        <v>41251</v>
      </c>
      <c r="B17" s="788" t="s">
        <v>56</v>
      </c>
      <c r="C17" s="768">
        <v>19177000</v>
      </c>
      <c r="D17" s="789" t="s">
        <v>57</v>
      </c>
      <c r="E17" s="790"/>
      <c r="F17" s="791"/>
      <c r="G17" s="791"/>
      <c r="H17" s="794"/>
      <c r="I17" s="768"/>
      <c r="J17" s="768">
        <v>19177000</v>
      </c>
      <c r="K17" s="795"/>
      <c r="L17" s="778"/>
      <c r="M17" s="770" t="s">
        <v>44</v>
      </c>
    </row>
    <row r="18" spans="1:13" ht="18.75" customHeight="1">
      <c r="A18" s="796" t="s">
        <v>942</v>
      </c>
      <c r="B18" s="797"/>
      <c r="C18" s="798">
        <f>SUM(C7:C17)</f>
        <v>175271153</v>
      </c>
      <c r="D18" s="799"/>
      <c r="E18" s="800"/>
      <c r="F18" s="801"/>
      <c r="G18" s="802"/>
      <c r="H18" s="803">
        <f>SUM(H7:H17)</f>
        <v>1238000</v>
      </c>
      <c r="I18" s="803">
        <f>SUM(I7:I17)</f>
        <v>41059078</v>
      </c>
      <c r="J18" s="798">
        <f>SUM(J7:J17)</f>
        <v>141666258</v>
      </c>
      <c r="K18" s="804"/>
      <c r="L18" s="805"/>
      <c r="M18" s="806"/>
    </row>
    <row r="19" spans="1:13" ht="18.75" customHeight="1">
      <c r="A19" s="807">
        <v>41747</v>
      </c>
      <c r="B19" s="788" t="s">
        <v>940</v>
      </c>
      <c r="C19" s="768">
        <v>10000000</v>
      </c>
      <c r="D19" s="789" t="s">
        <v>943</v>
      </c>
      <c r="E19" s="790"/>
      <c r="F19" s="791">
        <v>41983</v>
      </c>
      <c r="G19" s="791">
        <v>41767</v>
      </c>
      <c r="H19" s="794">
        <v>5000000</v>
      </c>
      <c r="I19" s="768">
        <f>SUM(C19-H19)</f>
        <v>5000000</v>
      </c>
      <c r="J19" s="768"/>
      <c r="K19" s="795"/>
      <c r="L19" s="808"/>
      <c r="M19" s="809"/>
    </row>
    <row r="20" spans="1:13" ht="18.75" customHeight="1">
      <c r="A20" s="771">
        <v>41893</v>
      </c>
      <c r="B20" s="788" t="s">
        <v>940</v>
      </c>
      <c r="C20" s="768">
        <v>10000000</v>
      </c>
      <c r="D20" s="789" t="s">
        <v>943</v>
      </c>
      <c r="E20" s="790"/>
      <c r="F20" s="791">
        <v>42369</v>
      </c>
      <c r="G20" s="791"/>
      <c r="H20" s="794"/>
      <c r="I20" s="768">
        <f>SUM(C20-H20)</f>
        <v>10000000</v>
      </c>
      <c r="J20" s="768"/>
      <c r="K20" s="795"/>
      <c r="L20" s="808"/>
      <c r="M20" s="770"/>
    </row>
    <row r="21" spans="1:13" ht="18.75" customHeight="1" thickBot="1">
      <c r="A21" s="850"/>
      <c r="B21" s="851"/>
      <c r="C21" s="852"/>
      <c r="D21" s="853"/>
      <c r="E21" s="854"/>
      <c r="F21" s="855"/>
      <c r="G21" s="855"/>
      <c r="H21" s="856"/>
      <c r="I21" s="852"/>
      <c r="J21" s="852"/>
      <c r="K21" s="857"/>
      <c r="L21" s="858"/>
      <c r="M21" s="859"/>
    </row>
    <row r="22" spans="1:13" ht="18.75" customHeight="1" thickBot="1">
      <c r="A22" s="860" t="s">
        <v>955</v>
      </c>
      <c r="B22" s="861"/>
      <c r="C22" s="862">
        <f>SUM(C18:C21)</f>
        <v>195271153</v>
      </c>
      <c r="D22" s="863"/>
      <c r="E22" s="864"/>
      <c r="F22" s="865"/>
      <c r="G22" s="865"/>
      <c r="H22" s="866"/>
      <c r="I22" s="862">
        <f>SUM(I18:I21)</f>
        <v>56059078</v>
      </c>
      <c r="J22" s="862">
        <f>SUM(J18:J21)</f>
        <v>141666258</v>
      </c>
      <c r="K22" s="867"/>
      <c r="L22" s="868"/>
      <c r="M22" s="869"/>
    </row>
    <row r="23" spans="1:13">
      <c r="H23" s="158"/>
      <c r="I23" s="158"/>
      <c r="J23" s="159"/>
      <c r="K23" s="159"/>
      <c r="L23" s="159"/>
      <c r="M23" s="160"/>
    </row>
    <row r="24" spans="1:13">
      <c r="H24" s="158"/>
      <c r="I24" s="158"/>
      <c r="J24" s="158"/>
      <c r="K24" s="158"/>
      <c r="L24" s="158"/>
    </row>
    <row r="25" spans="1:13">
      <c r="H25" s="158"/>
      <c r="I25" s="158"/>
      <c r="J25" s="158"/>
      <c r="K25" s="158"/>
      <c r="L25" s="158"/>
    </row>
    <row r="26" spans="1:13">
      <c r="H26" s="158"/>
      <c r="I26" s="158"/>
      <c r="J26" s="158"/>
      <c r="K26" s="158"/>
      <c r="L26" s="158"/>
    </row>
    <row r="27" spans="1:13">
      <c r="H27" s="158"/>
      <c r="I27" s="158"/>
      <c r="J27" s="158"/>
      <c r="K27" s="158"/>
      <c r="L27" s="158"/>
    </row>
  </sheetData>
  <mergeCells count="4">
    <mergeCell ref="A2:M2"/>
    <mergeCell ref="A3:M3"/>
    <mergeCell ref="D6:E6"/>
    <mergeCell ref="A18:B18"/>
  </mergeCells>
  <phoneticPr fontId="10" type="noConversion"/>
  <printOptions horizontalCentered="1"/>
  <pageMargins left="0" right="0" top="0.74803149606299213" bottom="0.74803149606299213" header="0.31496062992125984" footer="0.31496062992125984"/>
  <pageSetup paperSize="9" scale="85" orientation="landscape" r:id="rId1"/>
  <headerFooter>
    <oddHeader>&amp;LVeresegyház Város Önkormányzat&amp;C&amp;12 2015. évi költségvetés&amp;R&amp;8 30.melléklet
adatok Forintban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2:N25"/>
  <sheetViews>
    <sheetView view="pageLayout" workbookViewId="0">
      <selection activeCell="O4" sqref="O4"/>
    </sheetView>
  </sheetViews>
  <sheetFormatPr defaultRowHeight="15"/>
  <cols>
    <col min="1" max="1" width="7.5703125" style="132" customWidth="1"/>
    <col min="2" max="2" width="9" style="132" bestFit="1" customWidth="1"/>
    <col min="3" max="3" width="11.42578125" style="132" customWidth="1"/>
    <col min="4" max="4" width="8.5703125" style="140" customWidth="1"/>
    <col min="5" max="5" width="9.28515625" style="132" bestFit="1" customWidth="1"/>
    <col min="6" max="6" width="2.28515625" style="132" customWidth="1"/>
    <col min="7" max="7" width="10.42578125" style="132" customWidth="1"/>
    <col min="8" max="8" width="13.28515625" style="132" customWidth="1"/>
    <col min="9" max="9" width="9" style="132" bestFit="1" customWidth="1"/>
    <col min="10" max="10" width="10.42578125" style="137" bestFit="1" customWidth="1"/>
    <col min="11" max="11" width="10.85546875" style="138" bestFit="1" customWidth="1"/>
    <col min="12" max="12" width="6" style="132" customWidth="1"/>
    <col min="13" max="13" width="10.85546875" style="132" bestFit="1" customWidth="1"/>
    <col min="14" max="14" width="10.5703125" style="132" customWidth="1"/>
    <col min="15" max="16384" width="9.140625" style="132"/>
  </cols>
  <sheetData>
    <row r="2" spans="1:14">
      <c r="A2" s="871" t="s">
        <v>956</v>
      </c>
      <c r="B2" s="871"/>
      <c r="C2" s="871"/>
      <c r="D2" s="871"/>
      <c r="E2" s="871"/>
      <c r="F2" s="871"/>
      <c r="G2" s="871"/>
      <c r="H2" s="871"/>
      <c r="I2" s="871"/>
      <c r="J2" s="871"/>
      <c r="K2" s="871"/>
      <c r="L2" s="871"/>
      <c r="M2" s="871"/>
      <c r="N2" s="871"/>
    </row>
    <row r="3" spans="1:14">
      <c r="A3" s="870">
        <v>42005</v>
      </c>
      <c r="B3" s="871"/>
      <c r="C3" s="871"/>
      <c r="D3" s="871"/>
      <c r="E3" s="871"/>
      <c r="F3" s="871"/>
      <c r="G3" s="871"/>
      <c r="H3" s="871"/>
      <c r="I3" s="871"/>
      <c r="J3" s="871"/>
      <c r="K3" s="871"/>
      <c r="L3" s="871"/>
      <c r="M3" s="871"/>
      <c r="N3" s="871"/>
    </row>
    <row r="5" spans="1:14" ht="33.75">
      <c r="A5" s="810" t="s">
        <v>427</v>
      </c>
      <c r="B5" s="811" t="s">
        <v>428</v>
      </c>
      <c r="C5" s="812" t="s">
        <v>429</v>
      </c>
      <c r="D5" s="813"/>
      <c r="E5" s="814" t="s">
        <v>430</v>
      </c>
      <c r="F5" s="815"/>
      <c r="G5" s="816"/>
      <c r="H5" s="810" t="s">
        <v>431</v>
      </c>
      <c r="I5" s="810" t="s">
        <v>432</v>
      </c>
      <c r="J5" s="812" t="s">
        <v>944</v>
      </c>
      <c r="K5" s="812" t="s">
        <v>433</v>
      </c>
      <c r="L5" s="817" t="s">
        <v>28</v>
      </c>
      <c r="M5" s="817"/>
      <c r="N5" s="846"/>
    </row>
    <row r="6" spans="1:14" s="133" customFormat="1" ht="18.75" customHeight="1">
      <c r="A6" s="818">
        <v>41719</v>
      </c>
      <c r="B6" s="819" t="s">
        <v>434</v>
      </c>
      <c r="C6" s="820">
        <v>300000000</v>
      </c>
      <c r="D6" s="821"/>
      <c r="E6" s="822">
        <v>0.1</v>
      </c>
      <c r="F6" s="823"/>
      <c r="G6" s="824"/>
      <c r="H6" s="825">
        <v>42004</v>
      </c>
      <c r="I6" s="825"/>
      <c r="J6" s="823"/>
      <c r="K6" s="826">
        <f t="shared" ref="K6:K13" si="0">SUM(C6-J6)</f>
        <v>300000000</v>
      </c>
      <c r="L6" s="827"/>
      <c r="M6" s="827"/>
      <c r="N6" s="847"/>
    </row>
    <row r="7" spans="1:14" s="133" customFormat="1" ht="18.75" customHeight="1">
      <c r="A7" s="818">
        <v>41827</v>
      </c>
      <c r="B7" s="819" t="s">
        <v>434</v>
      </c>
      <c r="C7" s="820">
        <v>200000000</v>
      </c>
      <c r="D7" s="821" t="s">
        <v>945</v>
      </c>
      <c r="E7" s="822">
        <v>0.1</v>
      </c>
      <c r="F7" s="824"/>
      <c r="G7" s="824"/>
      <c r="H7" s="825">
        <v>42004</v>
      </c>
      <c r="I7" s="825"/>
      <c r="J7" s="823"/>
      <c r="K7" s="826">
        <f t="shared" si="0"/>
        <v>200000000</v>
      </c>
      <c r="L7" s="827"/>
      <c r="M7" s="827"/>
      <c r="N7" s="847"/>
    </row>
    <row r="8" spans="1:14" s="133" customFormat="1" ht="18.75" customHeight="1">
      <c r="A8" s="818">
        <v>41844</v>
      </c>
      <c r="B8" s="819" t="s">
        <v>434</v>
      </c>
      <c r="C8" s="820">
        <v>400000000</v>
      </c>
      <c r="D8" s="821" t="s">
        <v>946</v>
      </c>
      <c r="E8" s="822">
        <v>0.1</v>
      </c>
      <c r="F8" s="823"/>
      <c r="G8" s="824" t="s">
        <v>947</v>
      </c>
      <c r="H8" s="825">
        <v>42004</v>
      </c>
      <c r="I8" s="825"/>
      <c r="J8" s="823"/>
      <c r="K8" s="826">
        <f t="shared" si="0"/>
        <v>400000000</v>
      </c>
      <c r="L8" s="827"/>
      <c r="M8" s="827"/>
      <c r="N8" s="847"/>
    </row>
    <row r="9" spans="1:14" s="133" customFormat="1" ht="18.75" customHeight="1">
      <c r="A9" s="818" t="s">
        <v>948</v>
      </c>
      <c r="B9" s="819" t="s">
        <v>434</v>
      </c>
      <c r="C9" s="820">
        <v>50000000</v>
      </c>
      <c r="D9" s="821" t="s">
        <v>946</v>
      </c>
      <c r="E9" s="822">
        <v>0.1</v>
      </c>
      <c r="F9" s="824"/>
      <c r="G9" s="824" t="s">
        <v>947</v>
      </c>
      <c r="H9" s="825">
        <v>42004</v>
      </c>
      <c r="I9" s="825"/>
      <c r="J9" s="823"/>
      <c r="K9" s="826">
        <f t="shared" si="0"/>
        <v>50000000</v>
      </c>
      <c r="L9" s="827"/>
      <c r="M9" s="827"/>
      <c r="N9" s="847"/>
    </row>
    <row r="10" spans="1:14" s="133" customFormat="1" ht="18.75" customHeight="1">
      <c r="A10" s="818">
        <v>41863</v>
      </c>
      <c r="B10" s="819" t="s">
        <v>434</v>
      </c>
      <c r="C10" s="820">
        <v>50000000</v>
      </c>
      <c r="D10" s="821" t="s">
        <v>946</v>
      </c>
      <c r="E10" s="822">
        <v>0.1</v>
      </c>
      <c r="F10" s="824"/>
      <c r="G10" s="824" t="s">
        <v>947</v>
      </c>
      <c r="H10" s="825">
        <v>42004</v>
      </c>
      <c r="I10" s="825"/>
      <c r="J10" s="823"/>
      <c r="K10" s="826">
        <f t="shared" si="0"/>
        <v>50000000</v>
      </c>
      <c r="L10" s="827"/>
      <c r="M10" s="827"/>
      <c r="N10" s="847"/>
    </row>
    <row r="11" spans="1:14" s="133" customFormat="1" ht="18.75" customHeight="1">
      <c r="A11" s="818">
        <v>41879</v>
      </c>
      <c r="B11" s="819" t="s">
        <v>434</v>
      </c>
      <c r="C11" s="820">
        <v>50000000</v>
      </c>
      <c r="D11" s="821" t="s">
        <v>949</v>
      </c>
      <c r="E11" s="822">
        <v>0.1</v>
      </c>
      <c r="F11" s="824"/>
      <c r="G11" s="824" t="s">
        <v>950</v>
      </c>
      <c r="H11" s="825">
        <v>42004</v>
      </c>
      <c r="I11" s="825"/>
      <c r="J11" s="823"/>
      <c r="K11" s="826">
        <f t="shared" si="0"/>
        <v>50000000</v>
      </c>
      <c r="L11" s="827"/>
      <c r="M11" s="827"/>
      <c r="N11" s="847"/>
    </row>
    <row r="12" spans="1:14" s="133" customFormat="1" ht="18.75" customHeight="1">
      <c r="A12" s="818">
        <v>41880</v>
      </c>
      <c r="B12" s="819" t="s">
        <v>434</v>
      </c>
      <c r="C12" s="820">
        <v>40000000</v>
      </c>
      <c r="D12" s="821" t="s">
        <v>949</v>
      </c>
      <c r="E12" s="822">
        <v>0.1</v>
      </c>
      <c r="F12" s="824"/>
      <c r="G12" s="824" t="s">
        <v>950</v>
      </c>
      <c r="H12" s="825">
        <v>42004</v>
      </c>
      <c r="I12" s="825"/>
      <c r="J12" s="823"/>
      <c r="K12" s="826">
        <f t="shared" si="0"/>
        <v>40000000</v>
      </c>
      <c r="L12" s="827"/>
      <c r="M12" s="827"/>
      <c r="N12" s="847"/>
    </row>
    <row r="13" spans="1:14" s="133" customFormat="1" ht="43.5" customHeight="1">
      <c r="A13" s="818">
        <v>41885</v>
      </c>
      <c r="B13" s="819" t="s">
        <v>434</v>
      </c>
      <c r="C13" s="820">
        <v>20000000</v>
      </c>
      <c r="D13" s="821" t="s">
        <v>949</v>
      </c>
      <c r="E13" s="822">
        <v>0.1</v>
      </c>
      <c r="F13" s="824"/>
      <c r="G13" s="824" t="s">
        <v>950</v>
      </c>
      <c r="H13" s="825">
        <v>42004</v>
      </c>
      <c r="I13" s="825"/>
      <c r="J13" s="823"/>
      <c r="K13" s="826">
        <f t="shared" si="0"/>
        <v>20000000</v>
      </c>
      <c r="L13" s="827"/>
      <c r="M13" s="827"/>
      <c r="N13" s="847"/>
    </row>
    <row r="14" spans="1:14" ht="42" customHeight="1">
      <c r="A14" s="818">
        <v>41941</v>
      </c>
      <c r="B14" s="819" t="s">
        <v>951</v>
      </c>
      <c r="C14" s="820"/>
      <c r="D14" s="821"/>
      <c r="E14" s="822"/>
      <c r="F14" s="824"/>
      <c r="G14" s="824"/>
      <c r="H14" s="825"/>
      <c r="I14" s="825"/>
      <c r="J14" s="823"/>
      <c r="K14" s="826"/>
      <c r="L14" s="827"/>
      <c r="M14" s="828">
        <v>1500000000</v>
      </c>
      <c r="N14" s="848" t="s">
        <v>953</v>
      </c>
    </row>
    <row r="15" spans="1:14" ht="16.5" customHeight="1">
      <c r="A15" s="818">
        <v>42004</v>
      </c>
      <c r="B15" s="819" t="s">
        <v>951</v>
      </c>
      <c r="C15" s="820">
        <v>781458008</v>
      </c>
      <c r="D15" s="821"/>
      <c r="E15" s="822"/>
      <c r="F15" s="824"/>
      <c r="G15" s="823" t="s">
        <v>952</v>
      </c>
      <c r="H15" s="823"/>
      <c r="I15" s="823"/>
      <c r="J15" s="823"/>
      <c r="K15" s="826">
        <f>SUM(C15-J15)</f>
        <v>781458008</v>
      </c>
      <c r="L15" s="827"/>
      <c r="M15" s="827"/>
      <c r="N15" s="847"/>
    </row>
    <row r="16" spans="1:14" s="134" customFormat="1" ht="16.5" customHeight="1">
      <c r="A16" s="818"/>
      <c r="B16" s="819"/>
      <c r="C16" s="820"/>
      <c r="D16" s="821"/>
      <c r="E16" s="822"/>
      <c r="F16" s="824"/>
      <c r="G16" s="824"/>
      <c r="H16" s="825"/>
      <c r="I16" s="825"/>
      <c r="J16" s="823"/>
      <c r="K16" s="826"/>
      <c r="L16" s="827"/>
      <c r="M16" s="827"/>
      <c r="N16" s="847"/>
    </row>
    <row r="17" spans="1:14" s="133" customFormat="1" ht="18.75" customHeight="1">
      <c r="A17" s="818"/>
      <c r="B17" s="819"/>
      <c r="C17" s="820"/>
      <c r="D17" s="821"/>
      <c r="E17" s="822"/>
      <c r="F17" s="824"/>
      <c r="G17" s="824"/>
      <c r="H17" s="825"/>
      <c r="I17" s="825"/>
      <c r="J17" s="823"/>
      <c r="K17" s="826"/>
      <c r="L17" s="827"/>
      <c r="M17" s="827"/>
      <c r="N17" s="847"/>
    </row>
    <row r="18" spans="1:14" ht="16.5" customHeight="1">
      <c r="A18" s="829"/>
      <c r="B18" s="830"/>
      <c r="C18" s="831">
        <f>SUM(C6:C17)</f>
        <v>1891458008</v>
      </c>
      <c r="D18" s="832"/>
      <c r="E18" s="833"/>
      <c r="F18" s="834"/>
      <c r="G18" s="834"/>
      <c r="H18" s="835"/>
      <c r="I18" s="835"/>
      <c r="J18" s="836"/>
      <c r="K18" s="837">
        <f>SUM(K6:K17)</f>
        <v>1891458008</v>
      </c>
      <c r="L18" s="838"/>
      <c r="M18" s="838"/>
      <c r="N18" s="849"/>
    </row>
    <row r="19" spans="1:14" ht="16.5" customHeight="1">
      <c r="A19" s="818"/>
      <c r="B19" s="819"/>
      <c r="C19" s="820"/>
      <c r="D19" s="821"/>
      <c r="E19" s="822"/>
      <c r="F19" s="824"/>
      <c r="G19" s="824"/>
      <c r="H19" s="825"/>
      <c r="I19" s="825"/>
      <c r="J19" s="823"/>
      <c r="K19" s="826"/>
      <c r="L19" s="827"/>
      <c r="M19" s="827"/>
      <c r="N19" s="847"/>
    </row>
    <row r="20" spans="1:14" ht="16.5" customHeight="1">
      <c r="A20" s="818"/>
      <c r="B20" s="819"/>
      <c r="C20" s="820"/>
      <c r="D20" s="821"/>
      <c r="E20" s="822"/>
      <c r="F20" s="824"/>
      <c r="G20" s="824"/>
      <c r="H20" s="825"/>
      <c r="I20" s="825"/>
      <c r="J20" s="823"/>
      <c r="K20" s="826"/>
      <c r="L20" s="827"/>
      <c r="M20" s="827"/>
      <c r="N20" s="847"/>
    </row>
    <row r="21" spans="1:14">
      <c r="A21" s="818"/>
      <c r="B21" s="819"/>
      <c r="C21" s="820"/>
      <c r="D21" s="821"/>
      <c r="E21" s="822"/>
      <c r="F21" s="824"/>
      <c r="G21" s="824"/>
      <c r="H21" s="825"/>
      <c r="I21" s="825"/>
      <c r="J21" s="823"/>
      <c r="K21" s="826"/>
      <c r="L21" s="827"/>
      <c r="M21" s="827"/>
      <c r="N21" s="847"/>
    </row>
    <row r="22" spans="1:14">
      <c r="A22" s="839"/>
      <c r="B22" s="840"/>
      <c r="C22" s="826"/>
      <c r="D22" s="841"/>
      <c r="E22" s="822"/>
      <c r="F22" s="842"/>
      <c r="G22" s="842"/>
      <c r="H22" s="843"/>
      <c r="I22" s="843"/>
      <c r="J22" s="844"/>
      <c r="K22" s="826"/>
      <c r="L22" s="845"/>
      <c r="M22" s="845"/>
      <c r="N22" s="845"/>
    </row>
    <row r="23" spans="1:14">
      <c r="B23" s="135"/>
      <c r="C23" s="136"/>
      <c r="D23" s="136"/>
      <c r="E23" s="136"/>
      <c r="F23" s="136"/>
      <c r="G23" s="136"/>
      <c r="H23" s="136"/>
    </row>
    <row r="24" spans="1:14">
      <c r="B24" s="135"/>
      <c r="C24" s="136"/>
      <c r="D24" s="136"/>
      <c r="E24" s="136"/>
      <c r="F24" s="136"/>
      <c r="G24" s="136"/>
      <c r="H24" s="136"/>
      <c r="I24" s="139"/>
      <c r="L24" s="139"/>
      <c r="M24" s="139"/>
    </row>
    <row r="25" spans="1:14">
      <c r="C25" s="136"/>
      <c r="D25" s="136"/>
      <c r="E25" s="136"/>
      <c r="F25" s="136"/>
      <c r="G25" s="136"/>
      <c r="H25" s="136"/>
    </row>
  </sheetData>
  <mergeCells count="3">
    <mergeCell ref="E5:F5"/>
    <mergeCell ref="A2:N2"/>
    <mergeCell ref="A3:N3"/>
  </mergeCells>
  <phoneticPr fontId="10" type="noConversion"/>
  <printOptions horizontalCentered="1"/>
  <pageMargins left="0" right="0" top="0.74803149606299213" bottom="0.74803149606299213" header="0.31496062992125984" footer="0.31496062992125984"/>
  <pageSetup paperSize="9" orientation="landscape" r:id="rId1"/>
  <headerFooter>
    <oddHeader>&amp;LVeresegyház Város Önkormányzata&amp;C&amp;12 2015. évi költségvetés&amp;R&amp;8 31. melléklet
adatok Forintban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F66"/>
  <sheetViews>
    <sheetView view="pageLayout" topLeftCell="A37" zoomScaleSheetLayoutView="100" workbookViewId="0">
      <selection activeCell="G56" sqref="G56"/>
    </sheetView>
  </sheetViews>
  <sheetFormatPr defaultRowHeight="12.75"/>
  <cols>
    <col min="1" max="1" width="44.85546875" customWidth="1"/>
    <col min="2" max="2" width="13.140625" customWidth="1"/>
    <col min="3" max="3" width="11.7109375" customWidth="1"/>
    <col min="4" max="4" width="11.28515625" customWidth="1"/>
    <col min="5" max="5" width="12.5703125" customWidth="1"/>
  </cols>
  <sheetData>
    <row r="1" spans="1:6" ht="12" customHeight="1">
      <c r="A1" s="50"/>
      <c r="B1" s="49" t="s">
        <v>394</v>
      </c>
      <c r="C1" s="48"/>
      <c r="D1" s="48"/>
      <c r="E1" s="48"/>
      <c r="F1" s="26"/>
    </row>
    <row r="2" spans="1:6">
      <c r="A2" s="549" t="s">
        <v>213</v>
      </c>
      <c r="B2" s="549"/>
    </row>
    <row r="3" spans="1:6">
      <c r="A3" s="550" t="s">
        <v>180</v>
      </c>
      <c r="B3" s="550"/>
    </row>
    <row r="4" spans="1:6">
      <c r="A4" s="47" t="s">
        <v>183</v>
      </c>
      <c r="B4" s="46" t="s">
        <v>178</v>
      </c>
    </row>
    <row r="5" spans="1:6">
      <c r="A5" s="42"/>
      <c r="B5" s="255"/>
    </row>
    <row r="6" spans="1:6">
      <c r="A6" s="42"/>
      <c r="B6" s="255"/>
    </row>
    <row r="7" spans="1:6">
      <c r="A7" s="42"/>
      <c r="B7" s="255"/>
    </row>
    <row r="8" spans="1:6">
      <c r="A8" s="40" t="s">
        <v>89</v>
      </c>
      <c r="B8" s="255">
        <f>SUM(B5:B7)</f>
        <v>0</v>
      </c>
    </row>
    <row r="9" spans="1:6">
      <c r="A9" s="548" t="s">
        <v>395</v>
      </c>
      <c r="B9" s="548"/>
      <c r="C9" s="548"/>
      <c r="D9" s="548"/>
      <c r="E9" s="548"/>
    </row>
    <row r="10" spans="1:6">
      <c r="A10" s="552" t="s">
        <v>212</v>
      </c>
      <c r="B10" s="552"/>
      <c r="C10" s="552"/>
      <c r="D10" s="552"/>
      <c r="E10" s="552"/>
    </row>
    <row r="11" spans="1:6">
      <c r="A11" s="250"/>
      <c r="B11" s="250"/>
      <c r="C11" s="250"/>
      <c r="D11" s="250"/>
      <c r="E11" s="250"/>
    </row>
    <row r="12" spans="1:6" ht="12.75" customHeight="1">
      <c r="A12" s="553" t="s">
        <v>183</v>
      </c>
      <c r="B12" s="555" t="s">
        <v>178</v>
      </c>
      <c r="C12" s="560" t="s">
        <v>317</v>
      </c>
      <c r="D12" s="560" t="s">
        <v>177</v>
      </c>
      <c r="E12" s="562" t="s">
        <v>176</v>
      </c>
    </row>
    <row r="13" spans="1:6">
      <c r="A13" s="554"/>
      <c r="B13" s="556"/>
      <c r="C13" s="561"/>
      <c r="D13" s="561"/>
      <c r="E13" s="563"/>
    </row>
    <row r="14" spans="1:6">
      <c r="A14" s="45"/>
      <c r="B14" s="45"/>
      <c r="C14" s="45"/>
      <c r="D14" s="45"/>
      <c r="E14" s="45"/>
    </row>
    <row r="15" spans="1:6">
      <c r="A15" s="45"/>
      <c r="B15" s="45"/>
      <c r="C15" s="45"/>
      <c r="D15" s="45"/>
      <c r="E15" s="45"/>
    </row>
    <row r="16" spans="1:6">
      <c r="A16" s="40" t="s">
        <v>89</v>
      </c>
      <c r="B16" s="45"/>
      <c r="C16" s="45"/>
      <c r="D16" s="45"/>
      <c r="E16" s="45"/>
    </row>
    <row r="17" spans="1:5">
      <c r="A17" s="44"/>
      <c r="B17" s="44"/>
      <c r="C17" s="44"/>
      <c r="D17" s="44"/>
      <c r="E17" s="44"/>
    </row>
    <row r="18" spans="1:5">
      <c r="A18" s="548" t="s">
        <v>396</v>
      </c>
      <c r="B18" s="548"/>
      <c r="C18" s="548"/>
      <c r="D18" s="548"/>
      <c r="E18" s="548"/>
    </row>
    <row r="19" spans="1:5">
      <c r="A19" s="552" t="s">
        <v>211</v>
      </c>
      <c r="B19" s="552"/>
      <c r="C19" s="552"/>
      <c r="D19" s="552"/>
      <c r="E19" s="552"/>
    </row>
    <row r="20" spans="1:5" ht="12" customHeight="1">
      <c r="A20" s="557" t="s">
        <v>180</v>
      </c>
      <c r="B20" s="557"/>
      <c r="C20" s="557"/>
      <c r="D20" s="557"/>
      <c r="E20" s="557"/>
    </row>
    <row r="21" spans="1:5" ht="12.75" customHeight="1">
      <c r="A21" s="558" t="s">
        <v>179</v>
      </c>
      <c r="B21" s="555" t="s">
        <v>178</v>
      </c>
      <c r="C21" s="560" t="s">
        <v>317</v>
      </c>
      <c r="D21" s="560" t="s">
        <v>177</v>
      </c>
      <c r="E21" s="562" t="s">
        <v>176</v>
      </c>
    </row>
    <row r="22" spans="1:5" ht="14.25" customHeight="1">
      <c r="A22" s="559"/>
      <c r="B22" s="556"/>
      <c r="C22" s="561"/>
      <c r="D22" s="561"/>
      <c r="E22" s="563"/>
    </row>
    <row r="23" spans="1:5">
      <c r="A23" s="42"/>
      <c r="B23" s="255"/>
      <c r="C23" s="41"/>
      <c r="D23" s="41"/>
      <c r="E23" s="41"/>
    </row>
    <row r="24" spans="1:5">
      <c r="A24" s="42"/>
      <c r="B24" s="255"/>
      <c r="C24" s="41"/>
      <c r="D24" s="41"/>
      <c r="E24" s="41"/>
    </row>
    <row r="25" spans="1:5">
      <c r="A25" s="40" t="s">
        <v>89</v>
      </c>
      <c r="B25" s="255"/>
      <c r="C25" s="256"/>
      <c r="D25" s="256"/>
      <c r="E25" s="256"/>
    </row>
    <row r="27" spans="1:5">
      <c r="A27" s="548" t="s">
        <v>397</v>
      </c>
      <c r="B27" s="548"/>
      <c r="C27" s="548"/>
      <c r="D27" s="548"/>
      <c r="E27" s="548"/>
    </row>
    <row r="28" spans="1:5">
      <c r="A28" s="549" t="s">
        <v>210</v>
      </c>
      <c r="B28" s="549"/>
      <c r="C28" s="549"/>
      <c r="D28" s="549"/>
      <c r="E28" s="549"/>
    </row>
    <row r="29" spans="1:5">
      <c r="A29" s="557" t="s">
        <v>180</v>
      </c>
      <c r="B29" s="557"/>
      <c r="C29" s="557"/>
      <c r="D29" s="557"/>
      <c r="E29" s="557"/>
    </row>
    <row r="30" spans="1:5" ht="12.75" customHeight="1">
      <c r="A30" s="558" t="s">
        <v>179</v>
      </c>
      <c r="B30" s="555" t="s">
        <v>178</v>
      </c>
      <c r="C30" s="560" t="s">
        <v>317</v>
      </c>
      <c r="D30" s="560" t="s">
        <v>177</v>
      </c>
      <c r="E30" s="562" t="s">
        <v>176</v>
      </c>
    </row>
    <row r="31" spans="1:5">
      <c r="A31" s="559"/>
      <c r="B31" s="556"/>
      <c r="C31" s="561"/>
      <c r="D31" s="561"/>
      <c r="E31" s="563"/>
    </row>
    <row r="32" spans="1:5">
      <c r="A32" s="106" t="s">
        <v>848</v>
      </c>
      <c r="B32" s="107">
        <v>111425</v>
      </c>
      <c r="C32" s="41"/>
      <c r="D32" s="41"/>
      <c r="E32" s="105">
        <f>SUM(B32:D32)</f>
        <v>111425</v>
      </c>
    </row>
    <row r="33" spans="1:5">
      <c r="A33" s="106"/>
      <c r="B33" s="107"/>
      <c r="C33" s="41"/>
      <c r="D33" s="41"/>
      <c r="E33" s="105"/>
    </row>
    <row r="34" spans="1:5">
      <c r="A34" s="42"/>
      <c r="B34" s="255"/>
      <c r="C34" s="41"/>
      <c r="D34" s="41"/>
      <c r="E34" s="105">
        <f t="shared" ref="E34" si="0">SUM(B34:D34)</f>
        <v>0</v>
      </c>
    </row>
    <row r="35" spans="1:5">
      <c r="A35" s="40" t="s">
        <v>89</v>
      </c>
      <c r="B35" s="105">
        <f>SUM(B32:B34)</f>
        <v>111425</v>
      </c>
      <c r="C35" s="105">
        <f t="shared" ref="C35:E35" si="1">SUM(C32:C34)</f>
        <v>0</v>
      </c>
      <c r="D35" s="105">
        <f t="shared" si="1"/>
        <v>0</v>
      </c>
      <c r="E35" s="105">
        <f t="shared" si="1"/>
        <v>111425</v>
      </c>
    </row>
    <row r="37" spans="1:5">
      <c r="A37" s="548" t="s">
        <v>849</v>
      </c>
      <c r="B37" s="548"/>
      <c r="C37" s="548"/>
      <c r="D37" s="548"/>
      <c r="E37" s="548"/>
    </row>
    <row r="38" spans="1:5">
      <c r="A38" s="549" t="s">
        <v>289</v>
      </c>
      <c r="B38" s="549"/>
      <c r="C38" s="549"/>
      <c r="D38" s="549"/>
      <c r="E38" s="549"/>
    </row>
    <row r="39" spans="1:5">
      <c r="A39" s="557" t="s">
        <v>180</v>
      </c>
      <c r="B39" s="557"/>
      <c r="C39" s="557"/>
      <c r="D39" s="557"/>
      <c r="E39" s="557"/>
    </row>
    <row r="40" spans="1:5">
      <c r="A40" s="558" t="s">
        <v>179</v>
      </c>
      <c r="B40" s="555" t="s">
        <v>178</v>
      </c>
      <c r="C40" s="560" t="s">
        <v>317</v>
      </c>
      <c r="D40" s="560" t="s">
        <v>177</v>
      </c>
      <c r="E40" s="562" t="s">
        <v>176</v>
      </c>
    </row>
    <row r="41" spans="1:5">
      <c r="A41" s="559"/>
      <c r="B41" s="556"/>
      <c r="C41" s="561"/>
      <c r="D41" s="561"/>
      <c r="E41" s="563"/>
    </row>
    <row r="42" spans="1:5">
      <c r="A42" s="106" t="s">
        <v>850</v>
      </c>
      <c r="B42" s="107">
        <v>364727</v>
      </c>
      <c r="C42" s="41"/>
      <c r="D42" s="41"/>
      <c r="E42" s="105">
        <f>SUM(B42:D42)</f>
        <v>364727</v>
      </c>
    </row>
    <row r="43" spans="1:5">
      <c r="A43" s="106" t="s">
        <v>851</v>
      </c>
      <c r="B43" s="107">
        <v>13345</v>
      </c>
      <c r="C43" s="41"/>
      <c r="D43" s="41"/>
      <c r="E43" s="105">
        <f>SUM(B43:D43)</f>
        <v>13345</v>
      </c>
    </row>
    <row r="44" spans="1:5">
      <c r="A44" s="106" t="s">
        <v>852</v>
      </c>
      <c r="B44" s="107">
        <v>23929</v>
      </c>
      <c r="C44" s="41"/>
      <c r="D44" s="41"/>
      <c r="E44" s="105">
        <f t="shared" ref="E44" si="2">SUM(B44:D44)</f>
        <v>23929</v>
      </c>
    </row>
    <row r="45" spans="1:5">
      <c r="A45" s="40" t="s">
        <v>89</v>
      </c>
      <c r="B45" s="105">
        <f>SUM(B42:B44)</f>
        <v>402001</v>
      </c>
      <c r="C45" s="105">
        <f t="shared" ref="C45:E45" si="3">SUM(C42:C44)</f>
        <v>0</v>
      </c>
      <c r="D45" s="105">
        <f t="shared" si="3"/>
        <v>0</v>
      </c>
      <c r="E45" s="105">
        <f t="shared" si="3"/>
        <v>402001</v>
      </c>
    </row>
    <row r="47" spans="1:5">
      <c r="A47" s="548" t="s">
        <v>398</v>
      </c>
      <c r="B47" s="548"/>
      <c r="C47" s="548"/>
      <c r="D47" s="548"/>
      <c r="E47" s="548"/>
    </row>
    <row r="48" spans="1:5">
      <c r="A48" s="552" t="s">
        <v>209</v>
      </c>
      <c r="B48" s="552"/>
      <c r="C48" s="552"/>
      <c r="D48" s="552"/>
      <c r="E48" s="552"/>
    </row>
    <row r="49" spans="1:5">
      <c r="A49" s="250"/>
      <c r="B49" s="250"/>
      <c r="C49" s="250"/>
      <c r="D49" s="250"/>
      <c r="E49" s="250" t="s">
        <v>62</v>
      </c>
    </row>
    <row r="50" spans="1:5" ht="12.75" customHeight="1">
      <c r="A50" s="553" t="s">
        <v>183</v>
      </c>
      <c r="B50" s="555" t="s">
        <v>178</v>
      </c>
      <c r="C50" s="560" t="s">
        <v>317</v>
      </c>
      <c r="D50" s="560" t="s">
        <v>177</v>
      </c>
      <c r="E50" s="562" t="s">
        <v>176</v>
      </c>
    </row>
    <row r="51" spans="1:5">
      <c r="A51" s="554"/>
      <c r="B51" s="556"/>
      <c r="C51" s="561"/>
      <c r="D51" s="561"/>
      <c r="E51" s="563"/>
    </row>
    <row r="52" spans="1:5" ht="22.5">
      <c r="A52" s="104" t="s">
        <v>884</v>
      </c>
      <c r="B52" s="103">
        <v>2275</v>
      </c>
      <c r="C52" s="103"/>
      <c r="D52" s="103"/>
      <c r="E52" s="105">
        <f>SUM(B52:D52)</f>
        <v>2275</v>
      </c>
    </row>
    <row r="53" spans="1:5">
      <c r="A53" s="45"/>
      <c r="B53" s="103"/>
      <c r="C53" s="103"/>
      <c r="D53" s="103"/>
      <c r="E53" s="103"/>
    </row>
    <row r="54" spans="1:5">
      <c r="A54" s="45"/>
      <c r="B54" s="103"/>
      <c r="C54" s="103"/>
      <c r="D54" s="103"/>
      <c r="E54" s="103"/>
    </row>
    <row r="55" spans="1:5">
      <c r="A55" s="40" t="s">
        <v>89</v>
      </c>
      <c r="B55" s="105">
        <f>SUM(B52:B54)</f>
        <v>2275</v>
      </c>
      <c r="C55" s="105"/>
      <c r="D55" s="105"/>
      <c r="E55" s="105">
        <f>SUM(E52:E54)</f>
        <v>2275</v>
      </c>
    </row>
    <row r="57" spans="1:5">
      <c r="A57" s="548" t="s">
        <v>853</v>
      </c>
      <c r="B57" s="548"/>
      <c r="C57" s="548"/>
      <c r="D57" s="548"/>
      <c r="E57" s="548"/>
    </row>
    <row r="58" spans="1:5">
      <c r="A58" s="552" t="s">
        <v>208</v>
      </c>
      <c r="B58" s="552"/>
      <c r="C58" s="552"/>
      <c r="D58" s="552"/>
      <c r="E58" s="552"/>
    </row>
    <row r="59" spans="1:5">
      <c r="A59" s="250"/>
      <c r="B59" s="250"/>
      <c r="C59" s="250"/>
      <c r="D59" s="250"/>
      <c r="E59" s="250" t="s">
        <v>62</v>
      </c>
    </row>
    <row r="60" spans="1:5" ht="12.75" customHeight="1">
      <c r="A60" s="553" t="s">
        <v>183</v>
      </c>
      <c r="B60" s="555" t="s">
        <v>178</v>
      </c>
      <c r="C60" s="560" t="s">
        <v>317</v>
      </c>
      <c r="D60" s="560" t="s">
        <v>177</v>
      </c>
      <c r="E60" s="562" t="s">
        <v>176</v>
      </c>
    </row>
    <row r="61" spans="1:5">
      <c r="A61" s="554"/>
      <c r="B61" s="556"/>
      <c r="C61" s="561"/>
      <c r="D61" s="561"/>
      <c r="E61" s="563"/>
    </row>
    <row r="62" spans="1:5">
      <c r="A62" s="106" t="s">
        <v>331</v>
      </c>
      <c r="B62" s="107">
        <v>33000</v>
      </c>
      <c r="C62" s="45"/>
      <c r="D62" s="45"/>
      <c r="E62" s="105">
        <f>SUM(B62:D62)</f>
        <v>33000</v>
      </c>
    </row>
    <row r="63" spans="1:5" ht="22.5">
      <c r="A63" s="106" t="s">
        <v>333</v>
      </c>
      <c r="B63" s="107">
        <v>2000</v>
      </c>
      <c r="C63" s="45"/>
      <c r="D63" s="45"/>
      <c r="E63" s="105">
        <f t="shared" ref="E63:E65" si="4">SUM(B63:D63)</f>
        <v>2000</v>
      </c>
    </row>
    <row r="64" spans="1:5" ht="22.5">
      <c r="A64" s="106" t="s">
        <v>332</v>
      </c>
      <c r="B64" s="45">
        <v>380</v>
      </c>
      <c r="C64" s="45"/>
      <c r="D64" s="45"/>
      <c r="E64" s="105">
        <f t="shared" si="4"/>
        <v>380</v>
      </c>
    </row>
    <row r="65" spans="1:6" ht="42.75" customHeight="1">
      <c r="A65" s="104" t="s">
        <v>328</v>
      </c>
      <c r="B65" s="107">
        <v>1969</v>
      </c>
      <c r="C65" s="45"/>
      <c r="D65" s="45"/>
      <c r="E65" s="105">
        <f t="shared" si="4"/>
        <v>1969</v>
      </c>
    </row>
    <row r="66" spans="1:6">
      <c r="A66" s="40" t="s">
        <v>89</v>
      </c>
      <c r="B66" s="105">
        <f>SUM(B62:B65)</f>
        <v>37349</v>
      </c>
      <c r="C66" s="105">
        <f t="shared" ref="C66:E66" si="5">SUM(C62:C65)</f>
        <v>0</v>
      </c>
      <c r="D66" s="105">
        <f t="shared" si="5"/>
        <v>0</v>
      </c>
      <c r="E66" s="105">
        <f t="shared" si="5"/>
        <v>37349</v>
      </c>
      <c r="F66" s="119">
        <f>SUM(E55,E66)</f>
        <v>39624</v>
      </c>
    </row>
  </sheetData>
  <mergeCells count="47">
    <mergeCell ref="A57:E57"/>
    <mergeCell ref="A58:E58"/>
    <mergeCell ref="A60:A61"/>
    <mergeCell ref="B60:B61"/>
    <mergeCell ref="C60:C61"/>
    <mergeCell ref="D60:D61"/>
    <mergeCell ref="E60:E61"/>
    <mergeCell ref="A47:E47"/>
    <mergeCell ref="A48:E48"/>
    <mergeCell ref="A50:A51"/>
    <mergeCell ref="B50:B51"/>
    <mergeCell ref="C50:C51"/>
    <mergeCell ref="D50:D51"/>
    <mergeCell ref="E50:E51"/>
    <mergeCell ref="A37:E37"/>
    <mergeCell ref="A38:E38"/>
    <mergeCell ref="A39:E39"/>
    <mergeCell ref="A40:A41"/>
    <mergeCell ref="B40:B41"/>
    <mergeCell ref="C40:C41"/>
    <mergeCell ref="D40:D41"/>
    <mergeCell ref="E40:E41"/>
    <mergeCell ref="A27:E27"/>
    <mergeCell ref="A28:E28"/>
    <mergeCell ref="A29:E29"/>
    <mergeCell ref="A30:A31"/>
    <mergeCell ref="B30:B31"/>
    <mergeCell ref="C30:C31"/>
    <mergeCell ref="D30:D31"/>
    <mergeCell ref="E30:E31"/>
    <mergeCell ref="A18:E18"/>
    <mergeCell ref="A19:E19"/>
    <mergeCell ref="A20:E20"/>
    <mergeCell ref="A21:A22"/>
    <mergeCell ref="B21:B22"/>
    <mergeCell ref="C21:C22"/>
    <mergeCell ref="D21:D22"/>
    <mergeCell ref="E21:E22"/>
    <mergeCell ref="A2:B2"/>
    <mergeCell ref="A3:B3"/>
    <mergeCell ref="A9:E9"/>
    <mergeCell ref="A10:E10"/>
    <mergeCell ref="A12:A13"/>
    <mergeCell ref="B12:B13"/>
    <mergeCell ref="C12:C13"/>
    <mergeCell ref="D12:D13"/>
    <mergeCell ref="E12:E13"/>
  </mergeCells>
  <printOptions horizontalCentered="1"/>
  <pageMargins left="0.43307086614173229" right="0.15748031496062992" top="0.55118110236220474" bottom="0.31496062992125984" header="0.27559055118110237" footer="0.19685039370078741"/>
  <pageSetup paperSize="9" scale="85" orientation="portrait" r:id="rId1"/>
  <headerFooter alignWithMargins="0">
    <oddHeader>&amp;LVeresegyház Város Önkormányzata&amp;C 2015. évi költségvetés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F146"/>
  <sheetViews>
    <sheetView view="pageLayout" topLeftCell="A61" zoomScaleSheetLayoutView="100" workbookViewId="0">
      <selection activeCell="A75" sqref="A75"/>
    </sheetView>
  </sheetViews>
  <sheetFormatPr defaultRowHeight="12.75"/>
  <cols>
    <col min="1" max="1" width="54.5703125" customWidth="1"/>
    <col min="2" max="5" width="13.140625" customWidth="1"/>
  </cols>
  <sheetData>
    <row r="1" spans="1:5">
      <c r="E1" s="26" t="s">
        <v>399</v>
      </c>
    </row>
    <row r="2" spans="1:5">
      <c r="A2" s="552" t="s">
        <v>221</v>
      </c>
      <c r="B2" s="552"/>
      <c r="C2" s="552"/>
      <c r="D2" s="552"/>
      <c r="E2" s="552"/>
    </row>
    <row r="3" spans="1:5">
      <c r="E3" s="246" t="s">
        <v>62</v>
      </c>
    </row>
    <row r="4" spans="1:5" ht="22.5" customHeight="1">
      <c r="A4" s="252" t="s">
        <v>96</v>
      </c>
      <c r="B4" s="252" t="s">
        <v>215</v>
      </c>
      <c r="C4" s="253" t="s">
        <v>334</v>
      </c>
      <c r="D4" s="253" t="s">
        <v>177</v>
      </c>
      <c r="E4" s="252" t="s">
        <v>214</v>
      </c>
    </row>
    <row r="5" spans="1:5" ht="22.5">
      <c r="A5" s="106" t="s">
        <v>854</v>
      </c>
      <c r="B5" s="153">
        <v>12000</v>
      </c>
      <c r="C5" s="117"/>
      <c r="D5" s="256"/>
      <c r="E5" s="33">
        <f>SUM(B5:D5)</f>
        <v>12000</v>
      </c>
    </row>
    <row r="6" spans="1:5" ht="33.75">
      <c r="A6" s="106" t="s">
        <v>338</v>
      </c>
      <c r="B6" s="153">
        <v>3000</v>
      </c>
      <c r="C6" s="117"/>
      <c r="D6" s="256"/>
      <c r="E6" s="33">
        <f t="shared" ref="E6:E25" si="0">SUM(B6:D6)</f>
        <v>3000</v>
      </c>
    </row>
    <row r="7" spans="1:5">
      <c r="A7" s="106" t="s">
        <v>335</v>
      </c>
      <c r="B7" s="153">
        <v>100</v>
      </c>
      <c r="C7" s="117"/>
      <c r="D7" s="256"/>
      <c r="E7" s="33">
        <f t="shared" si="0"/>
        <v>100</v>
      </c>
    </row>
    <row r="8" spans="1:5">
      <c r="A8" s="106" t="s">
        <v>855</v>
      </c>
      <c r="B8" s="153">
        <v>8300</v>
      </c>
      <c r="C8" s="117"/>
      <c r="D8" s="256"/>
      <c r="E8" s="33">
        <f t="shared" si="0"/>
        <v>8300</v>
      </c>
    </row>
    <row r="9" spans="1:5">
      <c r="A9" s="106" t="s">
        <v>856</v>
      </c>
      <c r="B9" s="153">
        <v>1900</v>
      </c>
      <c r="C9" s="117"/>
      <c r="D9" s="256"/>
      <c r="E9" s="33">
        <f t="shared" si="0"/>
        <v>1900</v>
      </c>
    </row>
    <row r="10" spans="1:5">
      <c r="A10" s="106" t="s">
        <v>336</v>
      </c>
      <c r="B10" s="153">
        <v>2000</v>
      </c>
      <c r="C10" s="117"/>
      <c r="D10" s="256"/>
      <c r="E10" s="33">
        <f t="shared" si="0"/>
        <v>2000</v>
      </c>
    </row>
    <row r="11" spans="1:5">
      <c r="A11" s="106" t="s">
        <v>857</v>
      </c>
      <c r="B11" s="153">
        <v>1500</v>
      </c>
      <c r="C11" s="117"/>
      <c r="D11" s="256"/>
      <c r="E11" s="33">
        <f t="shared" si="0"/>
        <v>1500</v>
      </c>
    </row>
    <row r="12" spans="1:5">
      <c r="A12" s="106" t="s">
        <v>858</v>
      </c>
      <c r="B12" s="153">
        <v>11800</v>
      </c>
      <c r="C12" s="117"/>
      <c r="D12" s="256"/>
      <c r="E12" s="33">
        <f t="shared" si="0"/>
        <v>11800</v>
      </c>
    </row>
    <row r="13" spans="1:5">
      <c r="A13" s="106" t="s">
        <v>337</v>
      </c>
      <c r="B13" s="153">
        <v>400</v>
      </c>
      <c r="C13" s="117"/>
      <c r="D13" s="256"/>
      <c r="E13" s="33">
        <f t="shared" si="0"/>
        <v>400</v>
      </c>
    </row>
    <row r="14" spans="1:5">
      <c r="A14" s="106" t="s">
        <v>859</v>
      </c>
      <c r="B14" s="153">
        <v>4000</v>
      </c>
      <c r="C14" s="117"/>
      <c r="D14" s="256"/>
      <c r="E14" s="33">
        <f t="shared" si="0"/>
        <v>4000</v>
      </c>
    </row>
    <row r="15" spans="1:5">
      <c r="A15" s="106" t="s">
        <v>339</v>
      </c>
      <c r="B15" s="153">
        <v>3200</v>
      </c>
      <c r="C15" s="117"/>
      <c r="D15" s="256"/>
      <c r="E15" s="33">
        <f t="shared" si="0"/>
        <v>3200</v>
      </c>
    </row>
    <row r="16" spans="1:5">
      <c r="A16" s="106" t="s">
        <v>377</v>
      </c>
      <c r="B16" s="153">
        <v>3500</v>
      </c>
      <c r="C16" s="117"/>
      <c r="D16" s="256"/>
      <c r="E16" s="33">
        <f t="shared" si="0"/>
        <v>3500</v>
      </c>
    </row>
    <row r="17" spans="1:5">
      <c r="A17" s="106" t="s">
        <v>378</v>
      </c>
      <c r="B17" s="153">
        <v>1000</v>
      </c>
      <c r="C17" s="153"/>
      <c r="D17" s="256"/>
      <c r="E17" s="33">
        <f t="shared" si="0"/>
        <v>1000</v>
      </c>
    </row>
    <row r="18" spans="1:5">
      <c r="A18" s="106" t="s">
        <v>379</v>
      </c>
      <c r="B18" s="153"/>
      <c r="C18" s="153"/>
      <c r="D18" s="256"/>
      <c r="E18" s="33">
        <f t="shared" si="0"/>
        <v>0</v>
      </c>
    </row>
    <row r="19" spans="1:5">
      <c r="A19" s="106" t="s">
        <v>860</v>
      </c>
      <c r="B19" s="153">
        <v>600</v>
      </c>
      <c r="C19" s="153">
        <v>14350</v>
      </c>
      <c r="D19" s="256"/>
      <c r="E19" s="33">
        <f t="shared" si="0"/>
        <v>14950</v>
      </c>
    </row>
    <row r="20" spans="1:5">
      <c r="A20" s="106" t="s">
        <v>861</v>
      </c>
      <c r="B20" s="153">
        <v>600</v>
      </c>
      <c r="C20" s="153">
        <v>20900</v>
      </c>
      <c r="D20" s="256"/>
      <c r="E20" s="33">
        <f t="shared" si="0"/>
        <v>21500</v>
      </c>
    </row>
    <row r="21" spans="1:5">
      <c r="A21" s="106" t="s">
        <v>862</v>
      </c>
      <c r="B21" s="153"/>
      <c r="C21" s="153">
        <v>1250</v>
      </c>
      <c r="D21" s="256"/>
      <c r="E21" s="33">
        <f t="shared" si="0"/>
        <v>1250</v>
      </c>
    </row>
    <row r="22" spans="1:5">
      <c r="A22" s="106" t="s">
        <v>380</v>
      </c>
      <c r="B22" s="153"/>
      <c r="C22" s="153">
        <v>5500</v>
      </c>
      <c r="D22" s="256"/>
      <c r="E22" s="33">
        <f t="shared" si="0"/>
        <v>5500</v>
      </c>
    </row>
    <row r="23" spans="1:5">
      <c r="A23" s="106" t="s">
        <v>381</v>
      </c>
      <c r="B23" s="117"/>
      <c r="C23" s="153">
        <v>1700</v>
      </c>
      <c r="D23" s="256"/>
      <c r="E23" s="33">
        <f t="shared" si="0"/>
        <v>1700</v>
      </c>
    </row>
    <row r="24" spans="1:5">
      <c r="A24" s="106" t="s">
        <v>382</v>
      </c>
      <c r="B24" s="153">
        <v>7400</v>
      </c>
      <c r="C24" s="153">
        <v>1860</v>
      </c>
      <c r="D24" s="256"/>
      <c r="E24" s="33">
        <f t="shared" si="0"/>
        <v>9260</v>
      </c>
    </row>
    <row r="25" spans="1:5">
      <c r="A25" s="106" t="s">
        <v>383</v>
      </c>
      <c r="B25" s="117"/>
      <c r="C25" s="153">
        <v>40</v>
      </c>
      <c r="D25" s="256"/>
      <c r="E25" s="33">
        <f t="shared" si="0"/>
        <v>40</v>
      </c>
    </row>
    <row r="26" spans="1:5">
      <c r="A26" s="28" t="s">
        <v>66</v>
      </c>
      <c r="B26" s="33">
        <f>SUM(B5:B25)</f>
        <v>61300</v>
      </c>
      <c r="C26" s="33">
        <f>SUM(C5:C25)</f>
        <v>45600</v>
      </c>
      <c r="D26" s="33">
        <f>SUM(D5:D25)</f>
        <v>0</v>
      </c>
      <c r="E26" s="33">
        <f>SUM(E5:E25)</f>
        <v>106900</v>
      </c>
    </row>
    <row r="27" spans="1:5">
      <c r="A27" s="55"/>
      <c r="B27" s="108"/>
      <c r="C27" s="108"/>
      <c r="D27" s="108"/>
      <c r="E27" s="108"/>
    </row>
    <row r="28" spans="1:5">
      <c r="A28" s="55"/>
      <c r="B28" s="57"/>
      <c r="C28" s="57"/>
      <c r="D28" s="57"/>
      <c r="E28" s="57"/>
    </row>
    <row r="29" spans="1:5">
      <c r="A29" s="570" t="s">
        <v>400</v>
      </c>
      <c r="B29" s="570"/>
      <c r="C29" s="570"/>
      <c r="D29" s="570"/>
      <c r="E29" s="570"/>
    </row>
    <row r="30" spans="1:5">
      <c r="A30" s="567" t="s">
        <v>220</v>
      </c>
      <c r="B30" s="567"/>
      <c r="C30" s="567"/>
      <c r="D30" s="567"/>
      <c r="E30" s="567"/>
    </row>
    <row r="31" spans="1:5">
      <c r="A31" s="26"/>
      <c r="B31" s="26"/>
      <c r="C31" s="246"/>
      <c r="D31" s="246"/>
      <c r="E31" s="246" t="s">
        <v>62</v>
      </c>
    </row>
    <row r="32" spans="1:5" ht="22.5">
      <c r="A32" s="252" t="s">
        <v>96</v>
      </c>
      <c r="B32" s="252" t="s">
        <v>215</v>
      </c>
      <c r="C32" s="253" t="s">
        <v>334</v>
      </c>
      <c r="D32" s="253" t="s">
        <v>177</v>
      </c>
      <c r="E32" s="252" t="s">
        <v>214</v>
      </c>
    </row>
    <row r="33" spans="1:5">
      <c r="A33" s="254"/>
      <c r="B33" s="254"/>
      <c r="C33" s="254"/>
      <c r="D33" s="254"/>
      <c r="E33" s="254"/>
    </row>
    <row r="34" spans="1:5">
      <c r="A34" s="254"/>
      <c r="B34" s="254"/>
      <c r="C34" s="254"/>
      <c r="D34" s="254"/>
      <c r="E34" s="254"/>
    </row>
    <row r="35" spans="1:5">
      <c r="A35" s="254"/>
      <c r="B35" s="254"/>
      <c r="C35" s="254"/>
      <c r="D35" s="254"/>
      <c r="E35" s="254"/>
    </row>
    <row r="36" spans="1:5">
      <c r="A36" s="254"/>
      <c r="B36" s="254"/>
      <c r="C36" s="254"/>
      <c r="D36" s="254"/>
      <c r="E36" s="254"/>
    </row>
    <row r="37" spans="1:5">
      <c r="A37" s="28" t="s">
        <v>89</v>
      </c>
      <c r="B37" s="28"/>
      <c r="C37" s="254"/>
      <c r="D37" s="254"/>
      <c r="E37" s="254"/>
    </row>
    <row r="38" spans="1:5">
      <c r="A38" s="26"/>
      <c r="B38" s="26"/>
      <c r="C38" s="26"/>
      <c r="D38" s="26"/>
      <c r="E38" s="26"/>
    </row>
    <row r="39" spans="1:5">
      <c r="A39" s="26"/>
      <c r="B39" s="26"/>
      <c r="C39" s="26"/>
      <c r="D39" s="26"/>
      <c r="E39" s="26"/>
    </row>
    <row r="40" spans="1:5">
      <c r="A40" s="570" t="s">
        <v>401</v>
      </c>
      <c r="B40" s="570"/>
      <c r="C40" s="570"/>
      <c r="D40" s="570"/>
      <c r="E40" s="570"/>
    </row>
    <row r="41" spans="1:5">
      <c r="A41" s="567" t="s">
        <v>219</v>
      </c>
      <c r="B41" s="567"/>
      <c r="C41" s="567"/>
      <c r="D41" s="567"/>
      <c r="E41" s="567"/>
    </row>
    <row r="42" spans="1:5">
      <c r="A42" s="550" t="s">
        <v>62</v>
      </c>
      <c r="B42" s="550"/>
      <c r="C42" s="550"/>
      <c r="D42" s="550"/>
      <c r="E42" s="550"/>
    </row>
    <row r="43" spans="1:5" ht="22.5">
      <c r="A43" s="252" t="s">
        <v>96</v>
      </c>
      <c r="B43" s="252" t="s">
        <v>215</v>
      </c>
      <c r="C43" s="253" t="s">
        <v>334</v>
      </c>
      <c r="D43" s="253" t="s">
        <v>177</v>
      </c>
      <c r="E43" s="252" t="s">
        <v>214</v>
      </c>
    </row>
    <row r="44" spans="1:5">
      <c r="A44" s="254"/>
      <c r="B44" s="254"/>
      <c r="C44" s="254"/>
      <c r="D44" s="254"/>
      <c r="E44" s="254"/>
    </row>
    <row r="45" spans="1:5">
      <c r="A45" s="254"/>
      <c r="B45" s="254"/>
      <c r="C45" s="254"/>
      <c r="D45" s="254"/>
      <c r="E45" s="254"/>
    </row>
    <row r="46" spans="1:5">
      <c r="A46" s="254"/>
      <c r="B46" s="254"/>
      <c r="C46" s="254"/>
      <c r="D46" s="254"/>
      <c r="E46" s="254"/>
    </row>
    <row r="47" spans="1:5">
      <c r="A47" s="254"/>
      <c r="B47" s="254"/>
      <c r="C47" s="254"/>
      <c r="D47" s="254"/>
      <c r="E47" s="254"/>
    </row>
    <row r="48" spans="1:5">
      <c r="A48" s="28" t="s">
        <v>89</v>
      </c>
      <c r="B48" s="28"/>
      <c r="C48" s="254"/>
      <c r="D48" s="254"/>
      <c r="E48" s="254"/>
    </row>
    <row r="49" spans="1:6">
      <c r="A49" s="55"/>
      <c r="B49" s="55"/>
      <c r="C49" s="48"/>
      <c r="D49" s="48"/>
      <c r="E49" s="48"/>
    </row>
    <row r="50" spans="1:6">
      <c r="A50" s="55"/>
      <c r="B50" s="55"/>
      <c r="C50" s="48"/>
      <c r="D50" s="48"/>
      <c r="E50" s="48"/>
    </row>
    <row r="51" spans="1:6">
      <c r="A51" s="570" t="s">
        <v>402</v>
      </c>
      <c r="B51" s="570"/>
      <c r="C51" s="570"/>
      <c r="D51" s="570"/>
      <c r="E51" s="570"/>
    </row>
    <row r="52" spans="1:6">
      <c r="A52" s="552" t="s">
        <v>218</v>
      </c>
      <c r="B52" s="552"/>
      <c r="C52" s="552"/>
      <c r="D52" s="552"/>
      <c r="E52" s="552"/>
    </row>
    <row r="53" spans="1:6">
      <c r="A53" s="550" t="s">
        <v>62</v>
      </c>
      <c r="B53" s="550"/>
      <c r="C53" s="550"/>
      <c r="D53" s="550"/>
      <c r="E53" s="550"/>
    </row>
    <row r="54" spans="1:6" ht="22.5">
      <c r="A54" s="252" t="s">
        <v>96</v>
      </c>
      <c r="B54" s="252" t="s">
        <v>215</v>
      </c>
      <c r="C54" s="253" t="s">
        <v>334</v>
      </c>
      <c r="D54" s="253" t="s">
        <v>177</v>
      </c>
      <c r="E54" s="252" t="s">
        <v>214</v>
      </c>
    </row>
    <row r="55" spans="1:6" ht="22.5">
      <c r="A55" s="118" t="s">
        <v>384</v>
      </c>
      <c r="B55" s="153">
        <v>90693</v>
      </c>
      <c r="C55" s="254"/>
      <c r="D55" s="254"/>
      <c r="E55" s="31">
        <f>SUM(B55:D55)</f>
        <v>90693</v>
      </c>
    </row>
    <row r="56" spans="1:6" ht="22.5">
      <c r="A56" s="118" t="s">
        <v>387</v>
      </c>
      <c r="B56" s="153">
        <v>70000</v>
      </c>
      <c r="C56" s="254"/>
      <c r="D56" s="254"/>
      <c r="E56" s="31">
        <f t="shared" ref="E56:E58" si="1">SUM(B56:D56)</f>
        <v>70000</v>
      </c>
    </row>
    <row r="57" spans="1:6">
      <c r="A57" s="254"/>
      <c r="B57" s="254"/>
      <c r="C57" s="254"/>
      <c r="D57" s="254"/>
      <c r="E57" s="31">
        <f t="shared" si="1"/>
        <v>0</v>
      </c>
    </row>
    <row r="58" spans="1:6">
      <c r="A58" s="254"/>
      <c r="B58" s="254"/>
      <c r="C58" s="254"/>
      <c r="D58" s="254"/>
      <c r="E58" s="31">
        <f t="shared" si="1"/>
        <v>0</v>
      </c>
    </row>
    <row r="59" spans="1:6">
      <c r="A59" s="28" t="s">
        <v>89</v>
      </c>
      <c r="B59" s="33">
        <f>SUM(B55:B58)</f>
        <v>160693</v>
      </c>
      <c r="C59" s="33">
        <f t="shared" ref="C59:E59" si="2">SUM(C55:C58)</f>
        <v>0</v>
      </c>
      <c r="D59" s="33">
        <f t="shared" si="2"/>
        <v>0</v>
      </c>
      <c r="E59" s="33">
        <f t="shared" si="2"/>
        <v>160693</v>
      </c>
      <c r="F59" s="119"/>
    </row>
    <row r="60" spans="1:6">
      <c r="A60" s="26"/>
      <c r="B60" s="26"/>
      <c r="C60" s="26"/>
      <c r="D60" s="26"/>
      <c r="E60" s="26"/>
    </row>
    <row r="61" spans="1:6">
      <c r="A61" s="570" t="s">
        <v>403</v>
      </c>
      <c r="B61" s="570"/>
      <c r="C61" s="570"/>
      <c r="D61" s="570"/>
      <c r="E61" s="570"/>
      <c r="F61" s="119"/>
    </row>
    <row r="62" spans="1:6">
      <c r="A62" s="567" t="s">
        <v>217</v>
      </c>
      <c r="B62" s="567"/>
      <c r="C62" s="567"/>
      <c r="D62" s="567"/>
      <c r="E62" s="567"/>
    </row>
    <row r="63" spans="1:6">
      <c r="A63" s="550" t="s">
        <v>62</v>
      </c>
      <c r="B63" s="550"/>
      <c r="C63" s="550"/>
      <c r="D63" s="550"/>
      <c r="E63" s="550"/>
    </row>
    <row r="64" spans="1:6" ht="22.5">
      <c r="A64" s="252" t="s">
        <v>96</v>
      </c>
      <c r="B64" s="252" t="s">
        <v>215</v>
      </c>
      <c r="C64" s="253" t="s">
        <v>334</v>
      </c>
      <c r="D64" s="253" t="s">
        <v>177</v>
      </c>
      <c r="E64" s="252" t="s">
        <v>214</v>
      </c>
    </row>
    <row r="65" spans="1:5">
      <c r="A65" s="254"/>
      <c r="B65" s="254"/>
      <c r="C65" s="254"/>
      <c r="D65" s="254"/>
      <c r="E65" s="254"/>
    </row>
    <row r="66" spans="1:5">
      <c r="A66" s="254"/>
      <c r="B66" s="254"/>
      <c r="C66" s="254"/>
      <c r="D66" s="254"/>
      <c r="E66" s="254"/>
    </row>
    <row r="67" spans="1:5">
      <c r="A67" s="254"/>
      <c r="B67" s="254"/>
      <c r="C67" s="254"/>
      <c r="D67" s="254"/>
      <c r="E67" s="254"/>
    </row>
    <row r="68" spans="1:5">
      <c r="A68" s="254"/>
      <c r="B68" s="254"/>
      <c r="C68" s="254"/>
      <c r="D68" s="254"/>
      <c r="E68" s="254"/>
    </row>
    <row r="69" spans="1:5">
      <c r="A69" s="28" t="s">
        <v>89</v>
      </c>
      <c r="B69" s="28"/>
      <c r="C69" s="254"/>
      <c r="D69" s="254"/>
      <c r="E69" s="254"/>
    </row>
    <row r="77" spans="1:5">
      <c r="A77" s="570" t="s">
        <v>404</v>
      </c>
      <c r="B77" s="570"/>
      <c r="C77" s="570"/>
      <c r="D77" s="570"/>
      <c r="E77" s="570"/>
    </row>
    <row r="78" spans="1:5">
      <c r="A78" s="251"/>
      <c r="B78" s="251"/>
      <c r="C78" s="251"/>
      <c r="D78" s="251"/>
      <c r="E78" s="251"/>
    </row>
    <row r="79" spans="1:5">
      <c r="A79" s="567" t="s">
        <v>216</v>
      </c>
      <c r="B79" s="567"/>
      <c r="C79" s="567"/>
      <c r="D79" s="567"/>
      <c r="E79" s="567"/>
    </row>
    <row r="80" spans="1:5">
      <c r="A80" s="550" t="s">
        <v>62</v>
      </c>
      <c r="B80" s="550"/>
      <c r="C80" s="550"/>
      <c r="D80" s="550"/>
      <c r="E80" s="550"/>
    </row>
    <row r="81" spans="1:5">
      <c r="A81" s="246"/>
      <c r="B81" s="246"/>
      <c r="C81" s="246"/>
      <c r="D81" s="246"/>
      <c r="E81" s="246"/>
    </row>
    <row r="82" spans="1:5">
      <c r="A82" s="246"/>
      <c r="B82" s="246"/>
      <c r="C82" s="246"/>
      <c r="D82" s="246"/>
      <c r="E82" s="246"/>
    </row>
    <row r="83" spans="1:5" ht="22.5">
      <c r="A83" s="252" t="s">
        <v>96</v>
      </c>
      <c r="B83" s="252" t="s">
        <v>215</v>
      </c>
      <c r="C83" s="253" t="s">
        <v>334</v>
      </c>
      <c r="D83" s="253" t="s">
        <v>177</v>
      </c>
      <c r="E83" s="252" t="s">
        <v>214</v>
      </c>
    </row>
    <row r="84" spans="1:5">
      <c r="A84" s="254" t="s">
        <v>340</v>
      </c>
      <c r="B84" s="153">
        <v>1500</v>
      </c>
      <c r="C84" s="254"/>
      <c r="D84" s="254"/>
      <c r="E84" s="33">
        <f>SUM(B84:D84)</f>
        <v>1500</v>
      </c>
    </row>
    <row r="85" spans="1:5">
      <c r="A85" s="254" t="s">
        <v>341</v>
      </c>
      <c r="B85" s="153">
        <v>2500</v>
      </c>
      <c r="C85" s="254"/>
      <c r="D85" s="254"/>
      <c r="E85" s="33">
        <f t="shared" ref="E85:E102" si="3">SUM(B85:D85)</f>
        <v>2500</v>
      </c>
    </row>
    <row r="86" spans="1:5">
      <c r="A86" s="254" t="s">
        <v>343</v>
      </c>
      <c r="B86" s="153">
        <v>45000</v>
      </c>
      <c r="C86" s="254"/>
      <c r="D86" s="254"/>
      <c r="E86" s="33">
        <f t="shared" si="3"/>
        <v>45000</v>
      </c>
    </row>
    <row r="87" spans="1:5">
      <c r="A87" s="254" t="s">
        <v>344</v>
      </c>
      <c r="B87" s="153">
        <v>5000</v>
      </c>
      <c r="C87" s="254"/>
      <c r="D87" s="254"/>
      <c r="E87" s="33">
        <f t="shared" si="3"/>
        <v>5000</v>
      </c>
    </row>
    <row r="88" spans="1:5">
      <c r="A88" s="254" t="s">
        <v>863</v>
      </c>
      <c r="B88" s="153">
        <v>2000</v>
      </c>
      <c r="C88" s="254"/>
      <c r="D88" s="254"/>
      <c r="E88" s="33">
        <f t="shared" si="3"/>
        <v>2000</v>
      </c>
    </row>
    <row r="89" spans="1:5">
      <c r="A89" s="254" t="s">
        <v>345</v>
      </c>
      <c r="B89" s="153">
        <v>11300</v>
      </c>
      <c r="C89" s="254"/>
      <c r="D89" s="254"/>
      <c r="E89" s="33">
        <f t="shared" si="3"/>
        <v>11300</v>
      </c>
    </row>
    <row r="90" spans="1:5">
      <c r="A90" s="254" t="s">
        <v>864</v>
      </c>
      <c r="B90" s="153">
        <v>1500</v>
      </c>
      <c r="C90" s="254"/>
      <c r="D90" s="254"/>
      <c r="E90" s="33">
        <f t="shared" si="3"/>
        <v>1500</v>
      </c>
    </row>
    <row r="91" spans="1:5">
      <c r="A91" s="254" t="s">
        <v>346</v>
      </c>
      <c r="B91" s="153">
        <v>3500</v>
      </c>
      <c r="C91" s="254"/>
      <c r="D91" s="254"/>
      <c r="E91" s="33">
        <f t="shared" si="3"/>
        <v>3500</v>
      </c>
    </row>
    <row r="92" spans="1:5">
      <c r="A92" s="254" t="s">
        <v>865</v>
      </c>
      <c r="B92" s="153">
        <v>7000</v>
      </c>
      <c r="C92" s="254"/>
      <c r="D92" s="254"/>
      <c r="E92" s="33">
        <f t="shared" si="3"/>
        <v>7000</v>
      </c>
    </row>
    <row r="93" spans="1:5">
      <c r="A93" s="254" t="s">
        <v>866</v>
      </c>
      <c r="B93" s="153">
        <v>14500</v>
      </c>
      <c r="C93" s="254"/>
      <c r="D93" s="254"/>
      <c r="E93" s="33">
        <f t="shared" si="3"/>
        <v>14500</v>
      </c>
    </row>
    <row r="94" spans="1:5">
      <c r="A94" s="254" t="s">
        <v>867</v>
      </c>
      <c r="B94" s="153">
        <v>1500</v>
      </c>
      <c r="C94" s="254"/>
      <c r="D94" s="254"/>
      <c r="E94" s="33">
        <f t="shared" si="3"/>
        <v>1500</v>
      </c>
    </row>
    <row r="95" spans="1:5">
      <c r="A95" s="254" t="s">
        <v>868</v>
      </c>
      <c r="B95" s="153">
        <v>3000</v>
      </c>
      <c r="C95" s="254"/>
      <c r="D95" s="254"/>
      <c r="E95" s="33">
        <f t="shared" si="3"/>
        <v>3000</v>
      </c>
    </row>
    <row r="96" spans="1:5">
      <c r="A96" s="254" t="s">
        <v>348</v>
      </c>
      <c r="B96" s="153">
        <v>530</v>
      </c>
      <c r="C96" s="254"/>
      <c r="D96" s="254"/>
      <c r="E96" s="33">
        <f t="shared" si="3"/>
        <v>530</v>
      </c>
    </row>
    <row r="97" spans="1:6">
      <c r="A97" s="254" t="s">
        <v>347</v>
      </c>
      <c r="B97" s="153">
        <v>1400</v>
      </c>
      <c r="C97" s="254"/>
      <c r="D97" s="254"/>
      <c r="E97" s="33">
        <f t="shared" si="3"/>
        <v>1400</v>
      </c>
    </row>
    <row r="98" spans="1:6">
      <c r="A98" s="254" t="s">
        <v>385</v>
      </c>
      <c r="B98" s="153">
        <v>3000</v>
      </c>
      <c r="C98" s="254"/>
      <c r="D98" s="254"/>
      <c r="E98" s="33">
        <f t="shared" si="3"/>
        <v>3000</v>
      </c>
    </row>
    <row r="99" spans="1:6">
      <c r="A99" s="254" t="s">
        <v>386</v>
      </c>
      <c r="B99" s="153">
        <v>2000</v>
      </c>
      <c r="C99" s="254"/>
      <c r="D99" s="254"/>
      <c r="E99" s="33">
        <f t="shared" si="3"/>
        <v>2000</v>
      </c>
    </row>
    <row r="100" spans="1:6">
      <c r="A100" s="254" t="s">
        <v>342</v>
      </c>
      <c r="B100" s="153">
        <v>1000</v>
      </c>
      <c r="C100" s="254"/>
      <c r="D100" s="254"/>
      <c r="E100" s="33">
        <f t="shared" si="3"/>
        <v>1000</v>
      </c>
    </row>
    <row r="101" spans="1:6">
      <c r="A101" s="254" t="s">
        <v>869</v>
      </c>
      <c r="B101" s="153">
        <v>6100</v>
      </c>
      <c r="C101" s="254"/>
      <c r="D101" s="254"/>
      <c r="E101" s="33">
        <f t="shared" si="3"/>
        <v>6100</v>
      </c>
    </row>
    <row r="102" spans="1:6">
      <c r="A102" s="254" t="s">
        <v>349</v>
      </c>
      <c r="B102" s="153">
        <v>5000</v>
      </c>
      <c r="C102" s="254"/>
      <c r="D102" s="254"/>
      <c r="E102" s="33">
        <f t="shared" si="3"/>
        <v>5000</v>
      </c>
    </row>
    <row r="103" spans="1:6">
      <c r="A103" s="254"/>
      <c r="B103" s="153"/>
      <c r="C103" s="254"/>
      <c r="D103" s="254"/>
      <c r="E103" s="33"/>
    </row>
    <row r="104" spans="1:6">
      <c r="A104" s="28" t="s">
        <v>89</v>
      </c>
      <c r="B104" s="33">
        <f>SUM(B84:B103)</f>
        <v>117330</v>
      </c>
      <c r="C104" s="33">
        <f t="shared" ref="C104:E104" si="4">SUM(C84:C102)</f>
        <v>0</v>
      </c>
      <c r="D104" s="33">
        <f t="shared" si="4"/>
        <v>0</v>
      </c>
      <c r="E104" s="33">
        <f t="shared" si="4"/>
        <v>117330</v>
      </c>
      <c r="F104" s="119">
        <f>SUM(E59,E104)</f>
        <v>278023</v>
      </c>
    </row>
    <row r="106" spans="1:6">
      <c r="B106" s="119"/>
    </row>
    <row r="107" spans="1:6">
      <c r="C107" s="365" t="s">
        <v>405</v>
      </c>
    </row>
    <row r="108" spans="1:6">
      <c r="A108" s="251"/>
      <c r="B108" s="251"/>
      <c r="C108" s="251"/>
      <c r="D108" s="251"/>
      <c r="E108" s="251"/>
    </row>
    <row r="109" spans="1:6">
      <c r="A109" s="251"/>
      <c r="B109" s="251"/>
      <c r="C109" s="251"/>
      <c r="D109" s="251"/>
      <c r="E109" s="251"/>
    </row>
    <row r="110" spans="1:6">
      <c r="A110" s="567" t="s">
        <v>412</v>
      </c>
      <c r="B110" s="567"/>
      <c r="C110" s="567"/>
      <c r="D110" s="567"/>
      <c r="E110" s="567"/>
    </row>
    <row r="111" spans="1:6">
      <c r="A111" s="550"/>
      <c r="B111" s="550"/>
      <c r="C111" s="550"/>
      <c r="D111" s="550"/>
      <c r="E111" s="550"/>
    </row>
    <row r="112" spans="1:6">
      <c r="A112" s="567"/>
      <c r="B112" s="567"/>
      <c r="C112" s="567"/>
      <c r="D112" s="567"/>
      <c r="E112" s="567"/>
    </row>
    <row r="113" spans="1:4">
      <c r="A113" s="246"/>
      <c r="B113" s="246"/>
      <c r="D113" s="246"/>
    </row>
    <row r="114" spans="1:4">
      <c r="B114" s="246" t="s">
        <v>62</v>
      </c>
    </row>
    <row r="115" spans="1:4">
      <c r="A115" s="252" t="s">
        <v>406</v>
      </c>
      <c r="B115" s="252" t="s">
        <v>215</v>
      </c>
    </row>
    <row r="116" spans="1:4">
      <c r="A116" s="51" t="s">
        <v>407</v>
      </c>
      <c r="B116" s="31">
        <v>453603</v>
      </c>
    </row>
    <row r="117" spans="1:4">
      <c r="A117" s="51" t="s">
        <v>334</v>
      </c>
      <c r="B117" s="31">
        <v>390901</v>
      </c>
    </row>
    <row r="118" spans="1:4">
      <c r="A118" s="51" t="s">
        <v>408</v>
      </c>
      <c r="B118" s="153">
        <v>95210</v>
      </c>
    </row>
    <row r="119" spans="1:4">
      <c r="A119" s="51" t="s">
        <v>409</v>
      </c>
      <c r="B119" s="31">
        <v>568560</v>
      </c>
    </row>
    <row r="120" spans="1:4">
      <c r="A120" s="51" t="s">
        <v>410</v>
      </c>
      <c r="B120" s="31">
        <v>16815</v>
      </c>
    </row>
    <row r="121" spans="1:4">
      <c r="A121" s="51" t="s">
        <v>411</v>
      </c>
      <c r="B121" s="31">
        <v>82052</v>
      </c>
    </row>
    <row r="122" spans="1:4">
      <c r="A122" s="51" t="s">
        <v>355</v>
      </c>
      <c r="B122" s="31">
        <v>75152</v>
      </c>
    </row>
    <row r="123" spans="1:4">
      <c r="A123" s="28" t="s">
        <v>66</v>
      </c>
      <c r="B123" s="33">
        <f>SUM(B116:B122)</f>
        <v>1682293</v>
      </c>
    </row>
    <row r="131" spans="1:5">
      <c r="A131" s="251"/>
      <c r="B131" s="251"/>
      <c r="C131" s="366" t="s">
        <v>413</v>
      </c>
      <c r="D131" s="251"/>
      <c r="E131" s="251"/>
    </row>
    <row r="132" spans="1:5">
      <c r="A132" s="251"/>
      <c r="B132" s="251"/>
      <c r="C132" s="251"/>
      <c r="D132" s="251"/>
      <c r="E132" s="251"/>
    </row>
    <row r="133" spans="1:5">
      <c r="A133" s="567" t="s">
        <v>414</v>
      </c>
      <c r="B133" s="567"/>
      <c r="C133" s="567"/>
      <c r="D133" s="567"/>
      <c r="E133" s="567"/>
    </row>
    <row r="134" spans="1:5">
      <c r="A134" s="550"/>
      <c r="B134" s="550"/>
      <c r="C134" s="550"/>
      <c r="D134" s="550"/>
      <c r="E134" s="550"/>
    </row>
    <row r="135" spans="1:5">
      <c r="A135" s="567"/>
      <c r="B135" s="567"/>
      <c r="C135" s="567"/>
      <c r="D135" s="567"/>
      <c r="E135" s="567"/>
    </row>
    <row r="136" spans="1:5">
      <c r="A136" s="246"/>
      <c r="B136" s="246"/>
      <c r="D136" s="246"/>
    </row>
    <row r="137" spans="1:5">
      <c r="B137" s="246" t="s">
        <v>62</v>
      </c>
    </row>
    <row r="138" spans="1:5">
      <c r="A138" s="252" t="s">
        <v>406</v>
      </c>
      <c r="B138" s="252" t="s">
        <v>215</v>
      </c>
    </row>
    <row r="139" spans="1:5">
      <c r="A139" s="51" t="s">
        <v>407</v>
      </c>
      <c r="B139" s="31">
        <v>52027</v>
      </c>
    </row>
    <row r="140" spans="1:5">
      <c r="A140" s="51" t="s">
        <v>334</v>
      </c>
      <c r="B140" s="31">
        <v>16609</v>
      </c>
    </row>
    <row r="141" spans="1:5">
      <c r="A141" s="51" t="s">
        <v>408</v>
      </c>
      <c r="B141" s="31">
        <v>1264</v>
      </c>
    </row>
    <row r="142" spans="1:5">
      <c r="A142" s="51" t="s">
        <v>409</v>
      </c>
      <c r="B142" s="31">
        <v>2831</v>
      </c>
    </row>
    <row r="143" spans="1:5">
      <c r="A143" s="51" t="s">
        <v>410</v>
      </c>
      <c r="B143" s="31">
        <v>3235</v>
      </c>
    </row>
    <row r="144" spans="1:5">
      <c r="A144" s="51" t="s">
        <v>411</v>
      </c>
      <c r="B144" s="31">
        <v>3119</v>
      </c>
    </row>
    <row r="145" spans="1:2">
      <c r="A145" s="51" t="s">
        <v>355</v>
      </c>
      <c r="B145" s="31">
        <v>0</v>
      </c>
    </row>
    <row r="146" spans="1:2">
      <c r="A146" s="28" t="s">
        <v>66</v>
      </c>
      <c r="B146" s="33">
        <f>SUM(B139:B145)</f>
        <v>79085</v>
      </c>
    </row>
  </sheetData>
  <mergeCells count="21">
    <mergeCell ref="A133:E133"/>
    <mergeCell ref="A134:E134"/>
    <mergeCell ref="A135:E135"/>
    <mergeCell ref="A77:E77"/>
    <mergeCell ref="A79:E79"/>
    <mergeCell ref="A80:E80"/>
    <mergeCell ref="A110:E110"/>
    <mergeCell ref="A111:E111"/>
    <mergeCell ref="A112:E112"/>
    <mergeCell ref="A63:E63"/>
    <mergeCell ref="A2:E2"/>
    <mergeCell ref="A29:E29"/>
    <mergeCell ref="A30:E30"/>
    <mergeCell ref="A40:E40"/>
    <mergeCell ref="A41:E41"/>
    <mergeCell ref="A42:E42"/>
    <mergeCell ref="A51:E51"/>
    <mergeCell ref="A52:E52"/>
    <mergeCell ref="A53:E53"/>
    <mergeCell ref="A61:E61"/>
    <mergeCell ref="A62:E62"/>
  </mergeCells>
  <printOptions horizontalCentered="1"/>
  <pageMargins left="0.23622047244094491" right="0.15748031496062992" top="0.55118110236220474" bottom="0.31496062992125984" header="0.27559055118110237" footer="0.19685039370078741"/>
  <pageSetup paperSize="9" scale="80" orientation="portrait" r:id="rId1"/>
  <headerFooter alignWithMargins="0">
    <oddHeader>&amp;LVeresegyház Város Önkormányzata&amp;C&amp;12 2015. évi költségvetés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L190"/>
  <sheetViews>
    <sheetView view="pageBreakPreview" zoomScaleSheetLayoutView="100" zoomScalePageLayoutView="85" workbookViewId="0">
      <selection activeCell="I183" sqref="I183"/>
    </sheetView>
  </sheetViews>
  <sheetFormatPr defaultColWidth="10.7109375" defaultRowHeight="11.25"/>
  <cols>
    <col min="1" max="1" width="10.7109375" style="538"/>
    <col min="2" max="2" width="10.7109375" style="510"/>
    <col min="3" max="3" width="10.7109375" style="541"/>
    <col min="4" max="4" width="12.7109375" style="512" customWidth="1"/>
    <col min="5" max="6" width="10.7109375" style="472"/>
    <col min="7" max="9" width="10.7109375" style="514"/>
    <col min="10" max="16384" width="10.7109375" style="472"/>
  </cols>
  <sheetData>
    <row r="1" spans="1:9" ht="22.5">
      <c r="A1" s="598" t="s">
        <v>492</v>
      </c>
      <c r="B1" s="616" t="s">
        <v>493</v>
      </c>
      <c r="C1" s="596" t="s">
        <v>517</v>
      </c>
      <c r="D1" s="613" t="s">
        <v>518</v>
      </c>
      <c r="E1" s="471" t="s">
        <v>415</v>
      </c>
      <c r="F1" s="471" t="s">
        <v>415</v>
      </c>
      <c r="G1" s="612" t="s">
        <v>746</v>
      </c>
      <c r="H1" s="612" t="s">
        <v>747</v>
      </c>
      <c r="I1" s="613" t="s">
        <v>416</v>
      </c>
    </row>
    <row r="2" spans="1:9" ht="22.5">
      <c r="A2" s="598"/>
      <c r="B2" s="616"/>
      <c r="C2" s="597"/>
      <c r="D2" s="613"/>
      <c r="E2" s="473" t="s">
        <v>417</v>
      </c>
      <c r="F2" s="473" t="s">
        <v>418</v>
      </c>
      <c r="G2" s="612"/>
      <c r="H2" s="612"/>
      <c r="I2" s="613"/>
    </row>
    <row r="3" spans="1:9">
      <c r="A3" s="598"/>
      <c r="B3" s="616"/>
      <c r="C3" s="600"/>
      <c r="D3" s="613"/>
      <c r="E3" s="474" t="s">
        <v>419</v>
      </c>
      <c r="F3" s="474" t="s">
        <v>419</v>
      </c>
      <c r="G3" s="612"/>
      <c r="H3" s="612"/>
      <c r="I3" s="613"/>
    </row>
    <row r="4" spans="1:9" ht="112.5">
      <c r="A4" s="475" t="s">
        <v>519</v>
      </c>
      <c r="B4" s="476" t="s">
        <v>520</v>
      </c>
      <c r="C4" s="477" t="s">
        <v>521</v>
      </c>
      <c r="D4" s="478" t="s">
        <v>522</v>
      </c>
      <c r="E4" s="479"/>
      <c r="F4" s="479">
        <v>164</v>
      </c>
      <c r="G4" s="480">
        <f>SUM(E4)</f>
        <v>0</v>
      </c>
      <c r="H4" s="480">
        <f>SUM(F4)</f>
        <v>164</v>
      </c>
      <c r="I4" s="480">
        <f>SUM(G4,H4)</f>
        <v>164</v>
      </c>
    </row>
    <row r="5" spans="1:9" ht="45">
      <c r="A5" s="481" t="s">
        <v>523</v>
      </c>
      <c r="B5" s="476"/>
      <c r="C5" s="477" t="s">
        <v>719</v>
      </c>
      <c r="D5" s="201" t="s">
        <v>524</v>
      </c>
      <c r="E5" s="479"/>
      <c r="F5" s="479">
        <v>10160</v>
      </c>
      <c r="G5" s="482">
        <f>SUM(E5:E5)</f>
        <v>0</v>
      </c>
      <c r="H5" s="482">
        <f>SUM(F5:F5)</f>
        <v>10160</v>
      </c>
      <c r="I5" s="482">
        <f>SUM(G5,H5)</f>
        <v>10160</v>
      </c>
    </row>
    <row r="6" spans="1:9" ht="56.25">
      <c r="A6" s="598" t="s">
        <v>420</v>
      </c>
      <c r="B6" s="476" t="s">
        <v>525</v>
      </c>
      <c r="C6" s="614" t="s">
        <v>720</v>
      </c>
      <c r="D6" s="483" t="s">
        <v>526</v>
      </c>
      <c r="E6" s="479"/>
      <c r="F6" s="479">
        <v>866</v>
      </c>
      <c r="G6" s="615">
        <f>SUM(E6:E31)</f>
        <v>10036</v>
      </c>
      <c r="H6" s="615">
        <f>SUM(F6:F31)</f>
        <v>338088</v>
      </c>
      <c r="I6" s="615">
        <f>SUM(G6,H6)</f>
        <v>348124</v>
      </c>
    </row>
    <row r="7" spans="1:9" ht="78.75">
      <c r="A7" s="598"/>
      <c r="B7" s="476" t="s">
        <v>525</v>
      </c>
      <c r="C7" s="614"/>
      <c r="D7" s="484" t="s">
        <v>527</v>
      </c>
      <c r="E7" s="485"/>
      <c r="F7" s="485">
        <v>89</v>
      </c>
      <c r="G7" s="615"/>
      <c r="H7" s="615"/>
      <c r="I7" s="615"/>
    </row>
    <row r="8" spans="1:9" ht="78.75">
      <c r="A8" s="598"/>
      <c r="B8" s="476" t="s">
        <v>525</v>
      </c>
      <c r="C8" s="614"/>
      <c r="D8" s="484" t="s">
        <v>528</v>
      </c>
      <c r="E8" s="485"/>
      <c r="F8" s="485">
        <v>89</v>
      </c>
      <c r="G8" s="615"/>
      <c r="H8" s="615"/>
      <c r="I8" s="615"/>
    </row>
    <row r="9" spans="1:9" ht="78.75">
      <c r="A9" s="598"/>
      <c r="B9" s="476" t="s">
        <v>525</v>
      </c>
      <c r="C9" s="614"/>
      <c r="D9" s="484" t="s">
        <v>529</v>
      </c>
      <c r="E9" s="485"/>
      <c r="F9" s="485">
        <v>177</v>
      </c>
      <c r="G9" s="615"/>
      <c r="H9" s="615"/>
      <c r="I9" s="615"/>
    </row>
    <row r="10" spans="1:9" ht="78.75">
      <c r="A10" s="598"/>
      <c r="B10" s="476" t="s">
        <v>525</v>
      </c>
      <c r="C10" s="614"/>
      <c r="D10" s="484" t="s">
        <v>530</v>
      </c>
      <c r="E10" s="485"/>
      <c r="F10" s="485">
        <v>264</v>
      </c>
      <c r="G10" s="615"/>
      <c r="H10" s="615"/>
      <c r="I10" s="615"/>
    </row>
    <row r="11" spans="1:9" ht="78.75">
      <c r="A11" s="598"/>
      <c r="B11" s="476" t="s">
        <v>525</v>
      </c>
      <c r="C11" s="614"/>
      <c r="D11" s="484" t="s">
        <v>531</v>
      </c>
      <c r="E11" s="485"/>
      <c r="F11" s="485">
        <v>177</v>
      </c>
      <c r="G11" s="615"/>
      <c r="H11" s="615"/>
      <c r="I11" s="615"/>
    </row>
    <row r="12" spans="1:9" ht="45">
      <c r="A12" s="598"/>
      <c r="B12" s="476" t="s">
        <v>525</v>
      </c>
      <c r="C12" s="614"/>
      <c r="D12" s="484" t="s">
        <v>532</v>
      </c>
      <c r="E12" s="485"/>
      <c r="F12" s="485">
        <v>115</v>
      </c>
      <c r="G12" s="615"/>
      <c r="H12" s="615"/>
      <c r="I12" s="615"/>
    </row>
    <row r="13" spans="1:9" ht="56.25">
      <c r="A13" s="598"/>
      <c r="B13" s="476" t="s">
        <v>525</v>
      </c>
      <c r="C13" s="614"/>
      <c r="D13" s="484" t="s">
        <v>533</v>
      </c>
      <c r="E13" s="485"/>
      <c r="F13" s="485">
        <v>70</v>
      </c>
      <c r="G13" s="615"/>
      <c r="H13" s="615"/>
      <c r="I13" s="615"/>
    </row>
    <row r="14" spans="1:9" ht="33.75">
      <c r="A14" s="598"/>
      <c r="B14" s="476" t="s">
        <v>525</v>
      </c>
      <c r="C14" s="614"/>
      <c r="D14" s="484" t="s">
        <v>534</v>
      </c>
      <c r="E14" s="485"/>
      <c r="F14" s="485">
        <v>48337</v>
      </c>
      <c r="G14" s="615"/>
      <c r="H14" s="615"/>
      <c r="I14" s="615"/>
    </row>
    <row r="15" spans="1:9" ht="22.5">
      <c r="A15" s="598"/>
      <c r="B15" s="476" t="s">
        <v>525</v>
      </c>
      <c r="C15" s="614"/>
      <c r="D15" s="484" t="s">
        <v>535</v>
      </c>
      <c r="E15" s="485"/>
      <c r="F15" s="485">
        <v>10000</v>
      </c>
      <c r="G15" s="615"/>
      <c r="H15" s="615"/>
      <c r="I15" s="615"/>
    </row>
    <row r="16" spans="1:9" ht="67.5">
      <c r="A16" s="598"/>
      <c r="B16" s="476" t="s">
        <v>536</v>
      </c>
      <c r="C16" s="598" t="s">
        <v>740</v>
      </c>
      <c r="D16" s="484" t="s">
        <v>875</v>
      </c>
      <c r="E16" s="485"/>
      <c r="F16" s="485">
        <v>4000</v>
      </c>
      <c r="G16" s="615"/>
      <c r="H16" s="615"/>
      <c r="I16" s="615"/>
    </row>
    <row r="17" spans="1:9" ht="112.5">
      <c r="A17" s="598"/>
      <c r="B17" s="476" t="s">
        <v>536</v>
      </c>
      <c r="C17" s="598"/>
      <c r="D17" s="484" t="s">
        <v>872</v>
      </c>
      <c r="E17" s="485"/>
      <c r="F17" s="485">
        <v>6036</v>
      </c>
      <c r="G17" s="615"/>
      <c r="H17" s="615"/>
      <c r="I17" s="615"/>
    </row>
    <row r="18" spans="1:9" ht="112.5">
      <c r="A18" s="598"/>
      <c r="B18" s="476" t="s">
        <v>536</v>
      </c>
      <c r="C18" s="598"/>
      <c r="D18" s="484" t="s">
        <v>876</v>
      </c>
      <c r="E18" s="485"/>
      <c r="F18" s="485">
        <v>12300</v>
      </c>
      <c r="G18" s="615"/>
      <c r="H18" s="615"/>
      <c r="I18" s="615"/>
    </row>
    <row r="19" spans="1:9" ht="112.5">
      <c r="A19" s="598"/>
      <c r="B19" s="476" t="s">
        <v>536</v>
      </c>
      <c r="C19" s="598"/>
      <c r="D19" s="484" t="s">
        <v>877</v>
      </c>
      <c r="E19" s="485"/>
      <c r="F19" s="485">
        <v>25899</v>
      </c>
      <c r="G19" s="615"/>
      <c r="H19" s="615"/>
      <c r="I19" s="615"/>
    </row>
    <row r="20" spans="1:9" ht="78.75">
      <c r="A20" s="598"/>
      <c r="B20" s="476" t="s">
        <v>536</v>
      </c>
      <c r="C20" s="598"/>
      <c r="D20" s="484" t="s">
        <v>873</v>
      </c>
      <c r="E20" s="485"/>
      <c r="F20" s="485">
        <v>26000</v>
      </c>
      <c r="G20" s="615"/>
      <c r="H20" s="615"/>
      <c r="I20" s="615"/>
    </row>
    <row r="21" spans="1:9" ht="112.5">
      <c r="A21" s="598"/>
      <c r="B21" s="476" t="s">
        <v>536</v>
      </c>
      <c r="C21" s="598"/>
      <c r="D21" s="484" t="s">
        <v>878</v>
      </c>
      <c r="E21" s="485"/>
      <c r="F21" s="485">
        <v>12000</v>
      </c>
      <c r="G21" s="615"/>
      <c r="H21" s="615"/>
      <c r="I21" s="615"/>
    </row>
    <row r="22" spans="1:9" ht="101.25">
      <c r="A22" s="598"/>
      <c r="B22" s="476" t="s">
        <v>536</v>
      </c>
      <c r="C22" s="598"/>
      <c r="D22" s="484" t="s">
        <v>879</v>
      </c>
      <c r="E22" s="485"/>
      <c r="F22" s="485">
        <v>10130</v>
      </c>
      <c r="G22" s="615"/>
      <c r="H22" s="615"/>
      <c r="I22" s="615"/>
    </row>
    <row r="23" spans="1:9" ht="22.5">
      <c r="A23" s="598"/>
      <c r="B23" s="476" t="s">
        <v>536</v>
      </c>
      <c r="C23" s="598"/>
      <c r="D23" s="484" t="s">
        <v>537</v>
      </c>
      <c r="E23" s="485"/>
      <c r="F23" s="485">
        <v>25400</v>
      </c>
      <c r="G23" s="615"/>
      <c r="H23" s="615"/>
      <c r="I23" s="615"/>
    </row>
    <row r="24" spans="1:9" ht="22.5">
      <c r="A24" s="598"/>
      <c r="B24" s="476" t="s">
        <v>536</v>
      </c>
      <c r="C24" s="598"/>
      <c r="D24" s="484" t="s">
        <v>538</v>
      </c>
      <c r="E24" s="485"/>
      <c r="F24" s="485">
        <v>62000</v>
      </c>
      <c r="G24" s="615"/>
      <c r="H24" s="615"/>
      <c r="I24" s="615"/>
    </row>
    <row r="25" spans="1:9" ht="78.75">
      <c r="A25" s="598"/>
      <c r="B25" s="476" t="s">
        <v>536</v>
      </c>
      <c r="C25" s="598"/>
      <c r="D25" s="484" t="s">
        <v>880</v>
      </c>
      <c r="E25" s="485"/>
      <c r="F25" s="485">
        <v>36135</v>
      </c>
      <c r="G25" s="615"/>
      <c r="H25" s="615"/>
      <c r="I25" s="615"/>
    </row>
    <row r="26" spans="1:9" ht="101.25">
      <c r="A26" s="598"/>
      <c r="B26" s="476" t="s">
        <v>539</v>
      </c>
      <c r="C26" s="598"/>
      <c r="D26" s="484" t="s">
        <v>881</v>
      </c>
      <c r="E26" s="485"/>
      <c r="F26" s="485">
        <v>12687</v>
      </c>
      <c r="G26" s="615"/>
      <c r="H26" s="615"/>
      <c r="I26" s="615"/>
    </row>
    <row r="27" spans="1:9" ht="123.75">
      <c r="A27" s="598"/>
      <c r="B27" s="476" t="s">
        <v>539</v>
      </c>
      <c r="C27" s="598"/>
      <c r="D27" s="484" t="s">
        <v>882</v>
      </c>
      <c r="E27" s="485"/>
      <c r="F27" s="485">
        <v>23000</v>
      </c>
      <c r="G27" s="615"/>
      <c r="H27" s="615"/>
      <c r="I27" s="615"/>
    </row>
    <row r="28" spans="1:9" ht="101.25">
      <c r="A28" s="598"/>
      <c r="B28" s="476" t="s">
        <v>539</v>
      </c>
      <c r="C28" s="598"/>
      <c r="D28" s="484" t="s">
        <v>874</v>
      </c>
      <c r="E28" s="485"/>
      <c r="F28" s="485">
        <v>13800</v>
      </c>
      <c r="G28" s="615"/>
      <c r="H28" s="615"/>
      <c r="I28" s="615"/>
    </row>
    <row r="29" spans="1:9" ht="90">
      <c r="A29" s="598"/>
      <c r="B29" s="476" t="s">
        <v>539</v>
      </c>
      <c r="C29" s="598"/>
      <c r="D29" s="484" t="s">
        <v>883</v>
      </c>
      <c r="E29" s="485"/>
      <c r="F29" s="485">
        <v>8517</v>
      </c>
      <c r="G29" s="615"/>
      <c r="H29" s="615"/>
      <c r="I29" s="615"/>
    </row>
    <row r="30" spans="1:9" ht="90">
      <c r="A30" s="598"/>
      <c r="B30" s="476" t="s">
        <v>540</v>
      </c>
      <c r="C30" s="596" t="s">
        <v>738</v>
      </c>
      <c r="D30" s="486" t="s">
        <v>541</v>
      </c>
      <c r="E30" s="485">
        <v>5018</v>
      </c>
      <c r="F30" s="474"/>
      <c r="G30" s="615"/>
      <c r="H30" s="615"/>
      <c r="I30" s="615"/>
    </row>
    <row r="31" spans="1:9" ht="101.25">
      <c r="A31" s="598"/>
      <c r="B31" s="476" t="s">
        <v>540</v>
      </c>
      <c r="C31" s="597"/>
      <c r="D31" s="486" t="s">
        <v>542</v>
      </c>
      <c r="E31" s="485">
        <v>5018</v>
      </c>
      <c r="F31" s="474"/>
      <c r="G31" s="615"/>
      <c r="H31" s="615"/>
      <c r="I31" s="615"/>
    </row>
    <row r="32" spans="1:9" ht="56.25">
      <c r="A32" s="487" t="s">
        <v>543</v>
      </c>
      <c r="B32" s="476" t="s">
        <v>544</v>
      </c>
      <c r="C32" s="488" t="s">
        <v>545</v>
      </c>
      <c r="D32" s="478" t="s">
        <v>546</v>
      </c>
      <c r="E32" s="485"/>
      <c r="F32" s="479">
        <v>1000</v>
      </c>
      <c r="G32" s="489">
        <f>SUM(E32)</f>
        <v>0</v>
      </c>
      <c r="H32" s="489">
        <f>SUM(F32)</f>
        <v>1000</v>
      </c>
      <c r="I32" s="489">
        <f>SUM(G32,H32)</f>
        <v>1000</v>
      </c>
    </row>
    <row r="33" spans="1:9" ht="78.75">
      <c r="A33" s="596" t="s">
        <v>547</v>
      </c>
      <c r="B33" s="476" t="s">
        <v>548</v>
      </c>
      <c r="C33" s="596" t="s">
        <v>739</v>
      </c>
      <c r="D33" s="490" t="s">
        <v>549</v>
      </c>
      <c r="E33" s="485">
        <v>52314</v>
      </c>
      <c r="F33" s="474"/>
      <c r="G33" s="606">
        <f>SUM(E33:E35)</f>
        <v>254695</v>
      </c>
      <c r="H33" s="611">
        <f>SUM(F33:F35)</f>
        <v>0</v>
      </c>
      <c r="I33" s="606">
        <f>SUM(G33,H33)</f>
        <v>254695</v>
      </c>
    </row>
    <row r="34" spans="1:9" ht="101.25">
      <c r="A34" s="597"/>
      <c r="B34" s="476" t="s">
        <v>548</v>
      </c>
      <c r="C34" s="597"/>
      <c r="D34" s="490" t="s">
        <v>550</v>
      </c>
      <c r="E34" s="479">
        <v>2381</v>
      </c>
      <c r="F34" s="474"/>
      <c r="G34" s="607"/>
      <c r="H34" s="607"/>
      <c r="I34" s="607"/>
    </row>
    <row r="35" spans="1:9" ht="22.5">
      <c r="A35" s="600"/>
      <c r="B35" s="476"/>
      <c r="C35" s="600"/>
      <c r="D35" s="490" t="s">
        <v>551</v>
      </c>
      <c r="E35" s="479">
        <v>200000</v>
      </c>
      <c r="F35" s="474"/>
      <c r="G35" s="608"/>
      <c r="H35" s="608"/>
      <c r="I35" s="608"/>
    </row>
    <row r="36" spans="1:9" ht="45">
      <c r="A36" s="596" t="s">
        <v>552</v>
      </c>
      <c r="B36" s="476" t="s">
        <v>548</v>
      </c>
      <c r="C36" s="596" t="s">
        <v>737</v>
      </c>
      <c r="D36" s="486" t="s">
        <v>553</v>
      </c>
      <c r="E36" s="485">
        <v>85000</v>
      </c>
      <c r="F36" s="474"/>
      <c r="G36" s="606">
        <f>SUM(E36:E39)</f>
        <v>108045</v>
      </c>
      <c r="H36" s="611">
        <f>SUM(F36:F39)</f>
        <v>0</v>
      </c>
      <c r="I36" s="606">
        <f>SUM(G36,H36)</f>
        <v>108045</v>
      </c>
    </row>
    <row r="37" spans="1:9" ht="56.25">
      <c r="A37" s="597"/>
      <c r="B37" s="476" t="s">
        <v>548</v>
      </c>
      <c r="C37" s="597"/>
      <c r="D37" s="486" t="s">
        <v>554</v>
      </c>
      <c r="E37" s="485">
        <v>3048</v>
      </c>
      <c r="F37" s="474"/>
      <c r="G37" s="609"/>
      <c r="H37" s="607"/>
      <c r="I37" s="609"/>
    </row>
    <row r="38" spans="1:9" ht="45">
      <c r="A38" s="597"/>
      <c r="B38" s="476" t="s">
        <v>548</v>
      </c>
      <c r="C38" s="597"/>
      <c r="D38" s="486" t="s">
        <v>555</v>
      </c>
      <c r="E38" s="485">
        <v>14800</v>
      </c>
      <c r="F38" s="474"/>
      <c r="G38" s="609"/>
      <c r="H38" s="607"/>
      <c r="I38" s="609"/>
    </row>
    <row r="39" spans="1:9" ht="33.75">
      <c r="A39" s="600"/>
      <c r="B39" s="476" t="s">
        <v>548</v>
      </c>
      <c r="C39" s="600"/>
      <c r="D39" s="486" t="s">
        <v>556</v>
      </c>
      <c r="E39" s="485">
        <v>5197</v>
      </c>
      <c r="F39" s="474"/>
      <c r="G39" s="610"/>
      <c r="H39" s="608"/>
      <c r="I39" s="610"/>
    </row>
    <row r="40" spans="1:9" ht="45">
      <c r="A40" s="596" t="s">
        <v>557</v>
      </c>
      <c r="B40" s="476" t="s">
        <v>548</v>
      </c>
      <c r="C40" s="475" t="s">
        <v>736</v>
      </c>
      <c r="D40" s="491" t="s">
        <v>558</v>
      </c>
      <c r="E40" s="485"/>
      <c r="F40" s="492">
        <v>63500</v>
      </c>
      <c r="G40" s="591">
        <f>SUM(E40:E70)</f>
        <v>0</v>
      </c>
      <c r="H40" s="591">
        <f>SUM(F40:F70)</f>
        <v>311499</v>
      </c>
      <c r="I40" s="591">
        <f>SUM(G40,H40)</f>
        <v>311499</v>
      </c>
    </row>
    <row r="41" spans="1:9" ht="33.75">
      <c r="A41" s="597"/>
      <c r="B41" s="476" t="s">
        <v>548</v>
      </c>
      <c r="C41" s="475" t="s">
        <v>735</v>
      </c>
      <c r="D41" s="493" t="s">
        <v>559</v>
      </c>
      <c r="E41" s="485"/>
      <c r="F41" s="492">
        <v>6914</v>
      </c>
      <c r="G41" s="592"/>
      <c r="H41" s="592"/>
      <c r="I41" s="592"/>
    </row>
    <row r="42" spans="1:9" ht="22.5">
      <c r="A42" s="597"/>
      <c r="B42" s="476" t="s">
        <v>548</v>
      </c>
      <c r="C42" s="475" t="s">
        <v>735</v>
      </c>
      <c r="D42" s="493" t="s">
        <v>560</v>
      </c>
      <c r="E42" s="485"/>
      <c r="F42" s="492">
        <v>6914</v>
      </c>
      <c r="G42" s="592"/>
      <c r="H42" s="592"/>
      <c r="I42" s="592"/>
    </row>
    <row r="43" spans="1:9" ht="22.5">
      <c r="A43" s="597"/>
      <c r="B43" s="476" t="s">
        <v>548</v>
      </c>
      <c r="C43" s="475" t="s">
        <v>735</v>
      </c>
      <c r="D43" s="493" t="s">
        <v>561</v>
      </c>
      <c r="E43" s="485"/>
      <c r="F43" s="492">
        <v>5254</v>
      </c>
      <c r="G43" s="592"/>
      <c r="H43" s="592"/>
      <c r="I43" s="592"/>
    </row>
    <row r="44" spans="1:9" ht="67.5">
      <c r="A44" s="597"/>
      <c r="B44" s="476" t="s">
        <v>548</v>
      </c>
      <c r="C44" s="475" t="s">
        <v>735</v>
      </c>
      <c r="D44" s="486" t="s">
        <v>562</v>
      </c>
      <c r="E44" s="485"/>
      <c r="F44" s="492">
        <v>10086</v>
      </c>
      <c r="G44" s="592"/>
      <c r="H44" s="592"/>
      <c r="I44" s="592"/>
    </row>
    <row r="45" spans="1:9" ht="56.25">
      <c r="A45" s="597"/>
      <c r="B45" s="476" t="s">
        <v>548</v>
      </c>
      <c r="C45" s="475" t="s">
        <v>735</v>
      </c>
      <c r="D45" s="486" t="s">
        <v>563</v>
      </c>
      <c r="E45" s="485"/>
      <c r="F45" s="492">
        <v>6312</v>
      </c>
      <c r="G45" s="592"/>
      <c r="H45" s="592"/>
      <c r="I45" s="592"/>
    </row>
    <row r="46" spans="1:9" ht="67.5">
      <c r="A46" s="597"/>
      <c r="B46" s="476" t="s">
        <v>548</v>
      </c>
      <c r="C46" s="475" t="s">
        <v>735</v>
      </c>
      <c r="D46" s="486" t="s">
        <v>564</v>
      </c>
      <c r="E46" s="485"/>
      <c r="F46" s="492">
        <v>8544</v>
      </c>
      <c r="G46" s="592"/>
      <c r="H46" s="592"/>
      <c r="I46" s="592"/>
    </row>
    <row r="47" spans="1:9" ht="67.5">
      <c r="A47" s="597"/>
      <c r="B47" s="476" t="s">
        <v>548</v>
      </c>
      <c r="C47" s="475" t="s">
        <v>735</v>
      </c>
      <c r="D47" s="486" t="s">
        <v>565</v>
      </c>
      <c r="E47" s="485"/>
      <c r="F47" s="492">
        <v>5661</v>
      </c>
      <c r="G47" s="592"/>
      <c r="H47" s="592"/>
      <c r="I47" s="592"/>
    </row>
    <row r="48" spans="1:9" ht="56.25">
      <c r="A48" s="597"/>
      <c r="B48" s="476" t="s">
        <v>548</v>
      </c>
      <c r="C48" s="475" t="s">
        <v>735</v>
      </c>
      <c r="D48" s="486" t="s">
        <v>566</v>
      </c>
      <c r="E48" s="485"/>
      <c r="F48" s="492">
        <v>11713</v>
      </c>
      <c r="G48" s="592"/>
      <c r="H48" s="592"/>
      <c r="I48" s="592"/>
    </row>
    <row r="49" spans="1:9" ht="90">
      <c r="A49" s="597"/>
      <c r="B49" s="476" t="s">
        <v>548</v>
      </c>
      <c r="C49" s="475" t="s">
        <v>735</v>
      </c>
      <c r="D49" s="486" t="s">
        <v>567</v>
      </c>
      <c r="E49" s="485"/>
      <c r="F49" s="492">
        <v>18810</v>
      </c>
      <c r="G49" s="592"/>
      <c r="H49" s="592"/>
      <c r="I49" s="592"/>
    </row>
    <row r="50" spans="1:9" ht="123.75">
      <c r="A50" s="597"/>
      <c r="B50" s="476" t="s">
        <v>548</v>
      </c>
      <c r="C50" s="475" t="s">
        <v>735</v>
      </c>
      <c r="D50" s="486" t="s">
        <v>568</v>
      </c>
      <c r="E50" s="485"/>
      <c r="F50" s="492">
        <v>4465</v>
      </c>
      <c r="G50" s="592"/>
      <c r="H50" s="592"/>
      <c r="I50" s="592"/>
    </row>
    <row r="51" spans="1:9" ht="33.75">
      <c r="A51" s="597"/>
      <c r="B51" s="476" t="s">
        <v>548</v>
      </c>
      <c r="C51" s="475" t="s">
        <v>735</v>
      </c>
      <c r="D51" s="486" t="s">
        <v>569</v>
      </c>
      <c r="E51" s="485"/>
      <c r="F51" s="492">
        <v>2700</v>
      </c>
      <c r="G51" s="592"/>
      <c r="H51" s="592"/>
      <c r="I51" s="592"/>
    </row>
    <row r="52" spans="1:9" ht="45">
      <c r="A52" s="597"/>
      <c r="B52" s="476" t="s">
        <v>548</v>
      </c>
      <c r="C52" s="475" t="s">
        <v>735</v>
      </c>
      <c r="D52" s="486" t="s">
        <v>570</v>
      </c>
      <c r="E52" s="485"/>
      <c r="F52" s="492">
        <v>5247</v>
      </c>
      <c r="G52" s="592"/>
      <c r="H52" s="592"/>
      <c r="I52" s="592"/>
    </row>
    <row r="53" spans="1:9" ht="45">
      <c r="A53" s="597"/>
      <c r="B53" s="476" t="s">
        <v>548</v>
      </c>
      <c r="C53" s="475" t="s">
        <v>735</v>
      </c>
      <c r="D53" s="486" t="s">
        <v>571</v>
      </c>
      <c r="E53" s="485"/>
      <c r="F53" s="492">
        <v>7808</v>
      </c>
      <c r="G53" s="592"/>
      <c r="H53" s="592"/>
      <c r="I53" s="592"/>
    </row>
    <row r="54" spans="1:9" ht="101.25">
      <c r="A54" s="597"/>
      <c r="B54" s="476" t="s">
        <v>548</v>
      </c>
      <c r="C54" s="475" t="s">
        <v>735</v>
      </c>
      <c r="D54" s="486" t="s">
        <v>572</v>
      </c>
      <c r="E54" s="485"/>
      <c r="F54" s="492">
        <v>11392</v>
      </c>
      <c r="G54" s="592"/>
      <c r="H54" s="592"/>
      <c r="I54" s="592"/>
    </row>
    <row r="55" spans="1:9" ht="90">
      <c r="A55" s="597"/>
      <c r="B55" s="476" t="s">
        <v>548</v>
      </c>
      <c r="C55" s="475" t="s">
        <v>735</v>
      </c>
      <c r="D55" s="486" t="s">
        <v>573</v>
      </c>
      <c r="E55" s="485"/>
      <c r="F55" s="492">
        <v>15518</v>
      </c>
      <c r="G55" s="592"/>
      <c r="H55" s="592"/>
      <c r="I55" s="592"/>
    </row>
    <row r="56" spans="1:9" ht="56.25">
      <c r="A56" s="597"/>
      <c r="B56" s="476" t="s">
        <v>548</v>
      </c>
      <c r="C56" s="475" t="s">
        <v>735</v>
      </c>
      <c r="D56" s="486" t="s">
        <v>574</v>
      </c>
      <c r="E56" s="485"/>
      <c r="F56" s="492">
        <v>11306</v>
      </c>
      <c r="G56" s="592"/>
      <c r="H56" s="592"/>
      <c r="I56" s="592"/>
    </row>
    <row r="57" spans="1:9" ht="22.5">
      <c r="A57" s="597"/>
      <c r="B57" s="476" t="s">
        <v>548</v>
      </c>
      <c r="C57" s="475" t="s">
        <v>735</v>
      </c>
      <c r="D57" s="494" t="s">
        <v>575</v>
      </c>
      <c r="E57" s="485"/>
      <c r="F57" s="492">
        <v>1034</v>
      </c>
      <c r="G57" s="592"/>
      <c r="H57" s="592"/>
      <c r="I57" s="592"/>
    </row>
    <row r="58" spans="1:9" ht="56.25">
      <c r="A58" s="597"/>
      <c r="B58" s="476" t="s">
        <v>548</v>
      </c>
      <c r="C58" s="475" t="s">
        <v>576</v>
      </c>
      <c r="D58" s="494" t="s">
        <v>577</v>
      </c>
      <c r="E58" s="485"/>
      <c r="F58" s="492">
        <v>533</v>
      </c>
      <c r="G58" s="592"/>
      <c r="H58" s="592"/>
      <c r="I58" s="592"/>
    </row>
    <row r="59" spans="1:9" ht="56.25">
      <c r="A59" s="597"/>
      <c r="B59" s="476" t="s">
        <v>548</v>
      </c>
      <c r="C59" s="475" t="s">
        <v>576</v>
      </c>
      <c r="D59" s="486" t="s">
        <v>578</v>
      </c>
      <c r="E59" s="485"/>
      <c r="F59" s="492">
        <v>928</v>
      </c>
      <c r="G59" s="592"/>
      <c r="H59" s="592"/>
      <c r="I59" s="592"/>
    </row>
    <row r="60" spans="1:9" ht="56.25">
      <c r="A60" s="597"/>
      <c r="B60" s="476" t="s">
        <v>548</v>
      </c>
      <c r="C60" s="475" t="s">
        <v>735</v>
      </c>
      <c r="D60" s="486" t="s">
        <v>579</v>
      </c>
      <c r="E60" s="485"/>
      <c r="F60" s="492">
        <v>1763</v>
      </c>
      <c r="G60" s="592"/>
      <c r="H60" s="592"/>
      <c r="I60" s="592"/>
    </row>
    <row r="61" spans="1:9" ht="22.5">
      <c r="A61" s="597"/>
      <c r="B61" s="476" t="s">
        <v>548</v>
      </c>
      <c r="C61" s="475" t="s">
        <v>735</v>
      </c>
      <c r="D61" s="494" t="s">
        <v>580</v>
      </c>
      <c r="E61" s="485"/>
      <c r="F61" s="492">
        <v>4634</v>
      </c>
      <c r="G61" s="592"/>
      <c r="H61" s="592"/>
      <c r="I61" s="592"/>
    </row>
    <row r="62" spans="1:9" ht="45">
      <c r="A62" s="597"/>
      <c r="B62" s="476" t="s">
        <v>548</v>
      </c>
      <c r="C62" s="475" t="s">
        <v>735</v>
      </c>
      <c r="D62" s="494" t="s">
        <v>581</v>
      </c>
      <c r="E62" s="485"/>
      <c r="F62" s="492">
        <v>1632</v>
      </c>
      <c r="G62" s="592"/>
      <c r="H62" s="592"/>
      <c r="I62" s="592"/>
    </row>
    <row r="63" spans="1:9" ht="45">
      <c r="A63" s="597"/>
      <c r="B63" s="476" t="s">
        <v>548</v>
      </c>
      <c r="C63" s="475" t="s">
        <v>735</v>
      </c>
      <c r="D63" s="494" t="s">
        <v>582</v>
      </c>
      <c r="E63" s="485"/>
      <c r="F63" s="492">
        <v>635</v>
      </c>
      <c r="G63" s="592"/>
      <c r="H63" s="592"/>
      <c r="I63" s="592"/>
    </row>
    <row r="64" spans="1:9" ht="45">
      <c r="A64" s="597"/>
      <c r="B64" s="476" t="s">
        <v>548</v>
      </c>
      <c r="C64" s="475" t="s">
        <v>735</v>
      </c>
      <c r="D64" s="494" t="s">
        <v>583</v>
      </c>
      <c r="E64" s="485"/>
      <c r="F64" s="492">
        <v>5020</v>
      </c>
      <c r="G64" s="592"/>
      <c r="H64" s="592"/>
      <c r="I64" s="592"/>
    </row>
    <row r="65" spans="1:9">
      <c r="A65" s="597"/>
      <c r="B65" s="476" t="s">
        <v>548</v>
      </c>
      <c r="C65" s="475" t="s">
        <v>735</v>
      </c>
      <c r="D65" s="494" t="s">
        <v>584</v>
      </c>
      <c r="E65" s="485"/>
      <c r="F65" s="485">
        <v>63500</v>
      </c>
      <c r="G65" s="592"/>
      <c r="H65" s="592"/>
      <c r="I65" s="592"/>
    </row>
    <row r="66" spans="1:9" ht="56.25">
      <c r="A66" s="597"/>
      <c r="B66" s="476" t="s">
        <v>548</v>
      </c>
      <c r="C66" s="475" t="s">
        <v>735</v>
      </c>
      <c r="D66" s="494" t="s">
        <v>585</v>
      </c>
      <c r="E66" s="485"/>
      <c r="F66" s="485">
        <v>1285</v>
      </c>
      <c r="G66" s="592"/>
      <c r="H66" s="592"/>
      <c r="I66" s="592"/>
    </row>
    <row r="67" spans="1:9" ht="33.75">
      <c r="A67" s="597"/>
      <c r="B67" s="476" t="s">
        <v>548</v>
      </c>
      <c r="C67" s="475" t="s">
        <v>735</v>
      </c>
      <c r="D67" s="494" t="s">
        <v>586</v>
      </c>
      <c r="E67" s="485"/>
      <c r="F67" s="485">
        <v>5241</v>
      </c>
      <c r="G67" s="592"/>
      <c r="H67" s="592"/>
      <c r="I67" s="592"/>
    </row>
    <row r="68" spans="1:9" ht="22.5">
      <c r="A68" s="597"/>
      <c r="B68" s="476" t="s">
        <v>548</v>
      </c>
      <c r="C68" s="475" t="s">
        <v>735</v>
      </c>
      <c r="D68" s="494" t="s">
        <v>587</v>
      </c>
      <c r="E68" s="485"/>
      <c r="F68" s="485">
        <v>10592</v>
      </c>
      <c r="G68" s="592"/>
      <c r="H68" s="592"/>
      <c r="I68" s="592"/>
    </row>
    <row r="69" spans="1:9" ht="45">
      <c r="A69" s="597"/>
      <c r="B69" s="476" t="s">
        <v>548</v>
      </c>
      <c r="C69" s="475" t="s">
        <v>735</v>
      </c>
      <c r="D69" s="494" t="s">
        <v>588</v>
      </c>
      <c r="E69" s="485"/>
      <c r="F69" s="485">
        <v>10208</v>
      </c>
      <c r="G69" s="592"/>
      <c r="H69" s="592"/>
      <c r="I69" s="592"/>
    </row>
    <row r="70" spans="1:9" ht="33.75">
      <c r="A70" s="597"/>
      <c r="B70" s="476" t="s">
        <v>548</v>
      </c>
      <c r="C70" s="475" t="s">
        <v>735</v>
      </c>
      <c r="D70" s="494" t="s">
        <v>589</v>
      </c>
      <c r="E70" s="485"/>
      <c r="F70" s="485">
        <v>2350</v>
      </c>
      <c r="G70" s="592"/>
      <c r="H70" s="592"/>
      <c r="I70" s="592"/>
    </row>
    <row r="71" spans="1:9" ht="67.5">
      <c r="A71" s="596" t="s">
        <v>421</v>
      </c>
      <c r="B71" s="476" t="s">
        <v>520</v>
      </c>
      <c r="C71" s="598" t="s">
        <v>732</v>
      </c>
      <c r="D71" s="486" t="s">
        <v>590</v>
      </c>
      <c r="E71" s="479"/>
      <c r="F71" s="479">
        <v>125</v>
      </c>
      <c r="G71" s="601">
        <f>SUM(E71:E74)</f>
        <v>0</v>
      </c>
      <c r="H71" s="601">
        <f>SUM(F71:F74)</f>
        <v>38887</v>
      </c>
      <c r="I71" s="601">
        <f>SUM(G71,H71)</f>
        <v>38887</v>
      </c>
    </row>
    <row r="72" spans="1:9" ht="67.5">
      <c r="A72" s="597"/>
      <c r="B72" s="476" t="s">
        <v>591</v>
      </c>
      <c r="C72" s="598"/>
      <c r="D72" s="486" t="s">
        <v>592</v>
      </c>
      <c r="E72" s="485"/>
      <c r="F72" s="479">
        <v>600</v>
      </c>
      <c r="G72" s="602"/>
      <c r="H72" s="602"/>
      <c r="I72" s="602"/>
    </row>
    <row r="73" spans="1:9" ht="67.5">
      <c r="A73" s="597"/>
      <c r="B73" s="476" t="s">
        <v>520</v>
      </c>
      <c r="C73" s="598"/>
      <c r="D73" s="494" t="s">
        <v>593</v>
      </c>
      <c r="E73" s="485"/>
      <c r="F73" s="479">
        <v>68</v>
      </c>
      <c r="G73" s="602"/>
      <c r="H73" s="602"/>
      <c r="I73" s="602"/>
    </row>
    <row r="74" spans="1:9" ht="78.75">
      <c r="A74" s="597"/>
      <c r="B74" s="476" t="s">
        <v>548</v>
      </c>
      <c r="C74" s="481" t="s">
        <v>594</v>
      </c>
      <c r="D74" s="494" t="s">
        <v>595</v>
      </c>
      <c r="E74" s="485"/>
      <c r="F74" s="479">
        <v>38094</v>
      </c>
      <c r="G74" s="602"/>
      <c r="H74" s="602"/>
      <c r="I74" s="602"/>
    </row>
    <row r="75" spans="1:9" ht="56.25">
      <c r="A75" s="596" t="s">
        <v>596</v>
      </c>
      <c r="B75" s="476" t="s">
        <v>548</v>
      </c>
      <c r="C75" s="598" t="s">
        <v>733</v>
      </c>
      <c r="D75" s="486" t="s">
        <v>597</v>
      </c>
      <c r="E75" s="485"/>
      <c r="F75" s="485">
        <v>3000</v>
      </c>
      <c r="G75" s="605">
        <f>SUM(E75:E76)</f>
        <v>0</v>
      </c>
      <c r="H75" s="605">
        <f>SUM(F75:F76)</f>
        <v>92370</v>
      </c>
      <c r="I75" s="605">
        <f>SUM(G75,H75)</f>
        <v>92370</v>
      </c>
    </row>
    <row r="76" spans="1:9" ht="22.5">
      <c r="A76" s="600"/>
      <c r="B76" s="476" t="s">
        <v>548</v>
      </c>
      <c r="C76" s="598"/>
      <c r="D76" s="486" t="s">
        <v>598</v>
      </c>
      <c r="E76" s="485"/>
      <c r="F76" s="485">
        <v>89370</v>
      </c>
      <c r="G76" s="605"/>
      <c r="H76" s="605"/>
      <c r="I76" s="605"/>
    </row>
    <row r="77" spans="1:9" s="495" customFormat="1" ht="33.75">
      <c r="A77" s="596" t="s">
        <v>599</v>
      </c>
      <c r="B77" s="476" t="s">
        <v>548</v>
      </c>
      <c r="C77" s="598" t="s">
        <v>734</v>
      </c>
      <c r="D77" s="486" t="s">
        <v>600</v>
      </c>
      <c r="E77" s="485"/>
      <c r="F77" s="479">
        <v>1390</v>
      </c>
      <c r="G77" s="591">
        <f>SUM(E77:E81)</f>
        <v>0</v>
      </c>
      <c r="H77" s="605">
        <f>SUM(F77:F81)</f>
        <v>20789</v>
      </c>
      <c r="I77" s="605">
        <f>SUM(G77,H77)</f>
        <v>20789</v>
      </c>
    </row>
    <row r="78" spans="1:9" s="495" customFormat="1" ht="67.5">
      <c r="A78" s="597"/>
      <c r="B78" s="476" t="s">
        <v>548</v>
      </c>
      <c r="C78" s="598"/>
      <c r="D78" s="486" t="s">
        <v>601</v>
      </c>
      <c r="E78" s="485"/>
      <c r="F78" s="479">
        <v>141</v>
      </c>
      <c r="G78" s="592"/>
      <c r="H78" s="605"/>
      <c r="I78" s="605"/>
    </row>
    <row r="79" spans="1:9" ht="67.5">
      <c r="A79" s="597"/>
      <c r="B79" s="476" t="s">
        <v>548</v>
      </c>
      <c r="C79" s="598"/>
      <c r="D79" s="486" t="s">
        <v>602</v>
      </c>
      <c r="E79" s="485"/>
      <c r="F79" s="485">
        <v>8502</v>
      </c>
      <c r="G79" s="592"/>
      <c r="H79" s="605"/>
      <c r="I79" s="605"/>
    </row>
    <row r="80" spans="1:9" ht="33.75">
      <c r="A80" s="597"/>
      <c r="B80" s="476" t="s">
        <v>548</v>
      </c>
      <c r="C80" s="598"/>
      <c r="D80" s="486" t="s">
        <v>603</v>
      </c>
      <c r="E80" s="485"/>
      <c r="F80" s="485">
        <v>756</v>
      </c>
      <c r="G80" s="592"/>
      <c r="H80" s="605"/>
      <c r="I80" s="605"/>
    </row>
    <row r="81" spans="1:12" ht="33.75">
      <c r="A81" s="600"/>
      <c r="B81" s="476" t="s">
        <v>548</v>
      </c>
      <c r="C81" s="598"/>
      <c r="D81" s="486" t="s">
        <v>604</v>
      </c>
      <c r="E81" s="485"/>
      <c r="F81" s="485">
        <v>10000</v>
      </c>
      <c r="G81" s="604"/>
      <c r="H81" s="605"/>
      <c r="I81" s="605"/>
    </row>
    <row r="82" spans="1:12" ht="45">
      <c r="A82" s="596" t="s">
        <v>422</v>
      </c>
      <c r="B82" s="476" t="s">
        <v>548</v>
      </c>
      <c r="C82" s="596" t="s">
        <v>731</v>
      </c>
      <c r="D82" s="486" t="s">
        <v>605</v>
      </c>
      <c r="E82" s="496"/>
      <c r="F82" s="497">
        <v>610</v>
      </c>
      <c r="G82" s="591">
        <f>SUM(E82:E90)</f>
        <v>227</v>
      </c>
      <c r="H82" s="591">
        <f>SUM(F82:F90)</f>
        <v>31257</v>
      </c>
      <c r="I82" s="591">
        <f>SUM(G82,H82)</f>
        <v>31484</v>
      </c>
    </row>
    <row r="83" spans="1:12" ht="45">
      <c r="A83" s="597"/>
      <c r="B83" s="476" t="s">
        <v>548</v>
      </c>
      <c r="C83" s="597"/>
      <c r="D83" s="201" t="s">
        <v>606</v>
      </c>
      <c r="E83" s="496"/>
      <c r="F83" s="497">
        <v>684</v>
      </c>
      <c r="G83" s="592"/>
      <c r="H83" s="592"/>
      <c r="I83" s="592"/>
    </row>
    <row r="84" spans="1:12" ht="123.75">
      <c r="A84" s="597"/>
      <c r="B84" s="476" t="s">
        <v>548</v>
      </c>
      <c r="C84" s="597"/>
      <c r="D84" s="201" t="s">
        <v>607</v>
      </c>
      <c r="E84" s="496"/>
      <c r="F84" s="497">
        <v>2231</v>
      </c>
      <c r="G84" s="592"/>
      <c r="H84" s="592"/>
      <c r="I84" s="592"/>
    </row>
    <row r="85" spans="1:12" ht="45">
      <c r="A85" s="597"/>
      <c r="B85" s="476" t="s">
        <v>548</v>
      </c>
      <c r="C85" s="597"/>
      <c r="D85" s="201" t="s">
        <v>608</v>
      </c>
      <c r="E85" s="496"/>
      <c r="F85" s="497">
        <v>3321</v>
      </c>
      <c r="G85" s="592"/>
      <c r="H85" s="592"/>
      <c r="I85" s="592"/>
    </row>
    <row r="86" spans="1:12" ht="45">
      <c r="A86" s="597"/>
      <c r="B86" s="476" t="s">
        <v>548</v>
      </c>
      <c r="C86" s="597"/>
      <c r="D86" s="201" t="s">
        <v>609</v>
      </c>
      <c r="E86" s="496"/>
      <c r="F86" s="497">
        <v>665</v>
      </c>
      <c r="G86" s="592"/>
      <c r="H86" s="592"/>
      <c r="I86" s="592"/>
    </row>
    <row r="87" spans="1:12" ht="45">
      <c r="A87" s="597"/>
      <c r="B87" s="476" t="s">
        <v>548</v>
      </c>
      <c r="C87" s="597"/>
      <c r="D87" s="201" t="s">
        <v>610</v>
      </c>
      <c r="E87" s="496"/>
      <c r="F87" s="497">
        <v>1762</v>
      </c>
      <c r="G87" s="592"/>
      <c r="H87" s="592"/>
      <c r="I87" s="592"/>
    </row>
    <row r="88" spans="1:12" ht="56.25">
      <c r="A88" s="597"/>
      <c r="B88" s="476" t="s">
        <v>548</v>
      </c>
      <c r="C88" s="597"/>
      <c r="D88" s="201" t="s">
        <v>611</v>
      </c>
      <c r="E88" s="496"/>
      <c r="F88" s="479">
        <v>2997</v>
      </c>
      <c r="G88" s="592"/>
      <c r="H88" s="592"/>
      <c r="I88" s="592"/>
    </row>
    <row r="89" spans="1:12" ht="90">
      <c r="A89" s="597"/>
      <c r="B89" s="476" t="s">
        <v>548</v>
      </c>
      <c r="C89" s="475" t="s">
        <v>729</v>
      </c>
      <c r="D89" s="486" t="s">
        <v>612</v>
      </c>
      <c r="E89" s="498">
        <v>227</v>
      </c>
      <c r="F89" s="497"/>
      <c r="G89" s="592"/>
      <c r="H89" s="592"/>
      <c r="I89" s="592"/>
    </row>
    <row r="90" spans="1:12" ht="67.5">
      <c r="A90" s="600"/>
      <c r="B90" s="476" t="s">
        <v>548</v>
      </c>
      <c r="C90" s="499" t="s">
        <v>730</v>
      </c>
      <c r="D90" s="486" t="s">
        <v>613</v>
      </c>
      <c r="E90" s="496"/>
      <c r="F90" s="497">
        <v>18987</v>
      </c>
      <c r="G90" s="604"/>
      <c r="H90" s="604"/>
      <c r="I90" s="604"/>
      <c r="J90" s="500"/>
      <c r="K90" s="501"/>
      <c r="L90" s="500"/>
    </row>
    <row r="91" spans="1:12" ht="33.75">
      <c r="A91" s="596" t="s">
        <v>614</v>
      </c>
      <c r="B91" s="476" t="s">
        <v>548</v>
      </c>
      <c r="C91" s="596" t="s">
        <v>728</v>
      </c>
      <c r="D91" s="486" t="s">
        <v>615</v>
      </c>
      <c r="E91" s="485"/>
      <c r="F91" s="485">
        <v>70866</v>
      </c>
      <c r="G91" s="591">
        <f>SUM(E91:E94)</f>
        <v>0</v>
      </c>
      <c r="H91" s="591">
        <f>SUM(F91:F94)</f>
        <v>82866</v>
      </c>
      <c r="I91" s="591">
        <f>SUM(G91,H91)</f>
        <v>82866</v>
      </c>
      <c r="J91" s="500"/>
      <c r="K91" s="501"/>
      <c r="L91" s="500"/>
    </row>
    <row r="92" spans="1:12" ht="33.75">
      <c r="A92" s="597"/>
      <c r="B92" s="476" t="s">
        <v>548</v>
      </c>
      <c r="C92" s="597"/>
      <c r="D92" s="486" t="s">
        <v>616</v>
      </c>
      <c r="E92" s="485"/>
      <c r="F92" s="485">
        <v>7866</v>
      </c>
      <c r="G92" s="592"/>
      <c r="H92" s="592"/>
      <c r="I92" s="592"/>
      <c r="J92" s="500"/>
      <c r="K92" s="501"/>
      <c r="L92" s="500"/>
    </row>
    <row r="93" spans="1:12" ht="33.75">
      <c r="A93" s="597"/>
      <c r="B93" s="476" t="s">
        <v>548</v>
      </c>
      <c r="C93" s="597"/>
      <c r="D93" s="486" t="s">
        <v>617</v>
      </c>
      <c r="E93" s="485"/>
      <c r="F93" s="485">
        <v>1009</v>
      </c>
      <c r="G93" s="592"/>
      <c r="H93" s="592"/>
      <c r="I93" s="592"/>
      <c r="J93" s="500"/>
      <c r="K93" s="501"/>
      <c r="L93" s="500"/>
    </row>
    <row r="94" spans="1:12" ht="22.5">
      <c r="A94" s="600"/>
      <c r="B94" s="476" t="s">
        <v>548</v>
      </c>
      <c r="C94" s="600"/>
      <c r="D94" s="486" t="s">
        <v>618</v>
      </c>
      <c r="E94" s="485"/>
      <c r="F94" s="485">
        <v>3125</v>
      </c>
      <c r="G94" s="604"/>
      <c r="H94" s="604"/>
      <c r="I94" s="604"/>
      <c r="J94" s="500"/>
      <c r="K94" s="501"/>
      <c r="L94" s="500"/>
    </row>
    <row r="95" spans="1:12" ht="56.25">
      <c r="A95" s="596" t="s">
        <v>619</v>
      </c>
      <c r="B95" s="476" t="s">
        <v>620</v>
      </c>
      <c r="C95" s="596" t="s">
        <v>621</v>
      </c>
      <c r="D95" s="201" t="s">
        <v>622</v>
      </c>
      <c r="E95" s="485">
        <v>279</v>
      </c>
      <c r="F95" s="497"/>
      <c r="G95" s="601">
        <f>SUM(E95:E98)</f>
        <v>70181</v>
      </c>
      <c r="H95" s="601">
        <f>SUM(F95:F98)</f>
        <v>0</v>
      </c>
      <c r="I95" s="601">
        <f>SUM(G95,H95)</f>
        <v>70181</v>
      </c>
      <c r="J95" s="500"/>
      <c r="K95" s="501"/>
      <c r="L95" s="500"/>
    </row>
    <row r="96" spans="1:12" ht="22.5">
      <c r="A96" s="597"/>
      <c r="B96" s="476" t="s">
        <v>620</v>
      </c>
      <c r="C96" s="597"/>
      <c r="D96" s="201" t="s">
        <v>623</v>
      </c>
      <c r="E96" s="485">
        <v>10852</v>
      </c>
      <c r="F96" s="497"/>
      <c r="G96" s="602"/>
      <c r="H96" s="602"/>
      <c r="I96" s="602"/>
    </row>
    <row r="97" spans="1:12" ht="45">
      <c r="A97" s="597"/>
      <c r="B97" s="476" t="s">
        <v>620</v>
      </c>
      <c r="C97" s="597"/>
      <c r="D97" s="486" t="s">
        <v>624</v>
      </c>
      <c r="E97" s="485">
        <v>19050</v>
      </c>
      <c r="F97" s="497"/>
      <c r="G97" s="602"/>
      <c r="H97" s="602"/>
      <c r="I97" s="602"/>
    </row>
    <row r="98" spans="1:12" ht="45">
      <c r="A98" s="600"/>
      <c r="B98" s="476" t="s">
        <v>620</v>
      </c>
      <c r="C98" s="600"/>
      <c r="D98" s="486" t="s">
        <v>625</v>
      </c>
      <c r="E98" s="485">
        <v>40000</v>
      </c>
      <c r="F98" s="497"/>
      <c r="G98" s="603"/>
      <c r="H98" s="603"/>
      <c r="I98" s="603"/>
    </row>
    <row r="99" spans="1:12" ht="78.75" collapsed="1">
      <c r="A99" s="481" t="s">
        <v>626</v>
      </c>
      <c r="B99" s="476" t="s">
        <v>620</v>
      </c>
      <c r="C99" s="502" t="s">
        <v>627</v>
      </c>
      <c r="D99" s="486" t="s">
        <v>628</v>
      </c>
      <c r="E99" s="485">
        <v>40000</v>
      </c>
      <c r="F99" s="497"/>
      <c r="G99" s="503">
        <f>SUM(E99:E99)</f>
        <v>40000</v>
      </c>
      <c r="H99" s="504">
        <f>SUM(F99:F99)</f>
        <v>0</v>
      </c>
      <c r="I99" s="503">
        <f>SUM(G99,H99)</f>
        <v>40000</v>
      </c>
    </row>
    <row r="100" spans="1:12" ht="67.5">
      <c r="A100" s="594" t="s">
        <v>629</v>
      </c>
      <c r="B100" s="476" t="s">
        <v>548</v>
      </c>
      <c r="C100" s="596" t="s">
        <v>726</v>
      </c>
      <c r="D100" s="486" t="s">
        <v>630</v>
      </c>
      <c r="E100" s="485">
        <v>119</v>
      </c>
      <c r="F100" s="497"/>
      <c r="G100" s="591">
        <f>SUM(E100:E102)</f>
        <v>50000</v>
      </c>
      <c r="H100" s="591">
        <f>SUM(F100:F102)</f>
        <v>0</v>
      </c>
      <c r="I100" s="591">
        <f>SUM(G100,H100)</f>
        <v>50000</v>
      </c>
    </row>
    <row r="101" spans="1:12" ht="22.5">
      <c r="A101" s="595"/>
      <c r="B101" s="476" t="s">
        <v>548</v>
      </c>
      <c r="C101" s="597"/>
      <c r="D101" s="486" t="s">
        <v>631</v>
      </c>
      <c r="E101" s="485">
        <v>19050</v>
      </c>
      <c r="F101" s="497"/>
      <c r="G101" s="592"/>
      <c r="H101" s="592"/>
      <c r="I101" s="592"/>
    </row>
    <row r="102" spans="1:12" ht="22.5">
      <c r="A102" s="595"/>
      <c r="B102" s="476" t="s">
        <v>548</v>
      </c>
      <c r="C102" s="597"/>
      <c r="D102" s="486" t="s">
        <v>632</v>
      </c>
      <c r="E102" s="485">
        <v>30831</v>
      </c>
      <c r="F102" s="497"/>
      <c r="G102" s="592"/>
      <c r="H102" s="592"/>
      <c r="I102" s="592"/>
    </row>
    <row r="103" spans="1:12" ht="56.25">
      <c r="A103" s="594" t="s">
        <v>494</v>
      </c>
      <c r="B103" s="476" t="s">
        <v>620</v>
      </c>
      <c r="C103" s="596" t="s">
        <v>727</v>
      </c>
      <c r="D103" s="486" t="s">
        <v>633</v>
      </c>
      <c r="E103" s="485">
        <v>2096</v>
      </c>
      <c r="F103" s="497"/>
      <c r="G103" s="591">
        <f>SUM(E103:E108)</f>
        <v>355880</v>
      </c>
      <c r="H103" s="591">
        <f>SUM(F103:F108)</f>
        <v>0</v>
      </c>
      <c r="I103" s="591">
        <f>SUM(G103,H103)</f>
        <v>355880</v>
      </c>
    </row>
    <row r="104" spans="1:12" ht="33.75">
      <c r="A104" s="595"/>
      <c r="B104" s="476" t="s">
        <v>620</v>
      </c>
      <c r="C104" s="597"/>
      <c r="D104" s="486" t="s">
        <v>634</v>
      </c>
      <c r="E104" s="485">
        <v>6159</v>
      </c>
      <c r="F104" s="497"/>
      <c r="G104" s="592"/>
      <c r="H104" s="592"/>
      <c r="I104" s="592"/>
    </row>
    <row r="105" spans="1:12" ht="33.75">
      <c r="A105" s="595"/>
      <c r="B105" s="476" t="s">
        <v>620</v>
      </c>
      <c r="C105" s="597"/>
      <c r="D105" s="486" t="s">
        <v>635</v>
      </c>
      <c r="E105" s="485">
        <v>10058</v>
      </c>
      <c r="F105" s="497"/>
      <c r="G105" s="592"/>
      <c r="H105" s="592"/>
      <c r="I105" s="592"/>
    </row>
    <row r="106" spans="1:12" ht="22.5">
      <c r="A106" s="595"/>
      <c r="B106" s="476" t="s">
        <v>620</v>
      </c>
      <c r="C106" s="597"/>
      <c r="D106" s="486" t="s">
        <v>636</v>
      </c>
      <c r="E106" s="485">
        <v>275591</v>
      </c>
      <c r="F106" s="497"/>
      <c r="G106" s="592"/>
      <c r="H106" s="592"/>
      <c r="I106" s="592"/>
    </row>
    <row r="107" spans="1:12" ht="45">
      <c r="A107" s="595"/>
      <c r="B107" s="476" t="s">
        <v>620</v>
      </c>
      <c r="C107" s="597"/>
      <c r="D107" s="486" t="s">
        <v>637</v>
      </c>
      <c r="E107" s="485">
        <v>9906</v>
      </c>
      <c r="F107" s="497"/>
      <c r="G107" s="592"/>
      <c r="H107" s="592"/>
      <c r="I107" s="592"/>
    </row>
    <row r="108" spans="1:12" ht="45">
      <c r="A108" s="595"/>
      <c r="B108" s="476" t="s">
        <v>620</v>
      </c>
      <c r="C108" s="597"/>
      <c r="D108" s="486" t="s">
        <v>638</v>
      </c>
      <c r="E108" s="485">
        <v>52070</v>
      </c>
      <c r="F108" s="497"/>
      <c r="G108" s="592"/>
      <c r="H108" s="592"/>
      <c r="I108" s="592"/>
    </row>
    <row r="109" spans="1:12" ht="67.5">
      <c r="A109" s="598" t="s">
        <v>423</v>
      </c>
      <c r="B109" s="476" t="s">
        <v>620</v>
      </c>
      <c r="C109" s="596" t="s">
        <v>724</v>
      </c>
      <c r="D109" s="486" t="s">
        <v>639</v>
      </c>
      <c r="E109" s="485"/>
      <c r="F109" s="485">
        <v>10147</v>
      </c>
      <c r="G109" s="599">
        <f>SUM(E109:E119)</f>
        <v>0</v>
      </c>
      <c r="H109" s="599">
        <f>SUM(F109:F119)</f>
        <v>525372</v>
      </c>
      <c r="I109" s="599">
        <f>SUM(G109,H109)</f>
        <v>525372</v>
      </c>
    </row>
    <row r="110" spans="1:12" ht="56.25" collapsed="1">
      <c r="A110" s="598"/>
      <c r="B110" s="476" t="s">
        <v>620</v>
      </c>
      <c r="C110" s="597"/>
      <c r="D110" s="486" t="s">
        <v>640</v>
      </c>
      <c r="E110" s="485"/>
      <c r="F110" s="485">
        <v>130175</v>
      </c>
      <c r="G110" s="599"/>
      <c r="H110" s="599"/>
      <c r="I110" s="599"/>
      <c r="J110" s="500"/>
      <c r="L110" s="501"/>
    </row>
    <row r="111" spans="1:12" ht="90">
      <c r="A111" s="598"/>
      <c r="B111" s="476" t="s">
        <v>620</v>
      </c>
      <c r="C111" s="597"/>
      <c r="D111" s="486" t="s">
        <v>641</v>
      </c>
      <c r="E111" s="485"/>
      <c r="F111" s="485">
        <v>1809</v>
      </c>
      <c r="G111" s="599"/>
      <c r="H111" s="599"/>
      <c r="I111" s="599"/>
      <c r="J111" s="500"/>
      <c r="L111" s="501"/>
    </row>
    <row r="112" spans="1:12" ht="56.25">
      <c r="A112" s="598"/>
      <c r="B112" s="476" t="s">
        <v>620</v>
      </c>
      <c r="C112" s="597"/>
      <c r="D112" s="486" t="s">
        <v>642</v>
      </c>
      <c r="E112" s="485"/>
      <c r="F112" s="485">
        <v>444</v>
      </c>
      <c r="G112" s="599"/>
      <c r="H112" s="599"/>
      <c r="I112" s="599"/>
    </row>
    <row r="113" spans="1:9" ht="56.25">
      <c r="A113" s="598"/>
      <c r="B113" s="476" t="s">
        <v>620</v>
      </c>
      <c r="C113" s="597"/>
      <c r="D113" s="486" t="s">
        <v>643</v>
      </c>
      <c r="E113" s="485"/>
      <c r="F113" s="485">
        <v>635</v>
      </c>
      <c r="G113" s="599"/>
      <c r="H113" s="599"/>
      <c r="I113" s="599"/>
    </row>
    <row r="114" spans="1:9" ht="56.25">
      <c r="A114" s="598"/>
      <c r="B114" s="476" t="s">
        <v>620</v>
      </c>
      <c r="C114" s="597"/>
      <c r="D114" s="486" t="s">
        <v>644</v>
      </c>
      <c r="E114" s="485"/>
      <c r="F114" s="492">
        <v>23773</v>
      </c>
      <c r="G114" s="599"/>
      <c r="H114" s="599"/>
      <c r="I114" s="599"/>
    </row>
    <row r="115" spans="1:9" ht="56.25">
      <c r="A115" s="598"/>
      <c r="B115" s="476" t="s">
        <v>620</v>
      </c>
      <c r="C115" s="597"/>
      <c r="D115" s="486" t="s">
        <v>645</v>
      </c>
      <c r="E115" s="485"/>
      <c r="F115" s="492">
        <v>4271</v>
      </c>
      <c r="G115" s="599"/>
      <c r="H115" s="599"/>
      <c r="I115" s="599"/>
    </row>
    <row r="116" spans="1:9" ht="78.75">
      <c r="A116" s="598"/>
      <c r="B116" s="476" t="s">
        <v>520</v>
      </c>
      <c r="C116" s="600"/>
      <c r="D116" s="486" t="s">
        <v>646</v>
      </c>
      <c r="E116" s="485"/>
      <c r="F116" s="492">
        <v>270</v>
      </c>
      <c r="G116" s="599"/>
      <c r="H116" s="599"/>
      <c r="I116" s="599"/>
    </row>
    <row r="117" spans="1:9" ht="67.5">
      <c r="A117" s="598"/>
      <c r="B117" s="476" t="s">
        <v>620</v>
      </c>
      <c r="C117" s="588" t="s">
        <v>723</v>
      </c>
      <c r="D117" s="486" t="s">
        <v>647</v>
      </c>
      <c r="E117" s="485"/>
      <c r="F117" s="492">
        <v>23368</v>
      </c>
      <c r="G117" s="599"/>
      <c r="H117" s="599"/>
      <c r="I117" s="599"/>
    </row>
    <row r="118" spans="1:9" ht="22.5">
      <c r="A118" s="598"/>
      <c r="B118" s="476" t="s">
        <v>620</v>
      </c>
      <c r="C118" s="589"/>
      <c r="D118" s="486" t="s">
        <v>648</v>
      </c>
      <c r="E118" s="485"/>
      <c r="F118" s="492">
        <v>300000</v>
      </c>
      <c r="G118" s="599"/>
      <c r="H118" s="599"/>
      <c r="I118" s="599"/>
    </row>
    <row r="119" spans="1:9" ht="56.25">
      <c r="A119" s="598"/>
      <c r="B119" s="476" t="s">
        <v>620</v>
      </c>
      <c r="C119" s="505" t="s">
        <v>725</v>
      </c>
      <c r="D119" s="486" t="s">
        <v>649</v>
      </c>
      <c r="E119" s="485"/>
      <c r="F119" s="492">
        <v>30480</v>
      </c>
      <c r="G119" s="599"/>
      <c r="H119" s="599"/>
      <c r="I119" s="599"/>
    </row>
    <row r="120" spans="1:9" ht="78.75">
      <c r="A120" s="590" t="s">
        <v>650</v>
      </c>
      <c r="B120" s="476" t="s">
        <v>591</v>
      </c>
      <c r="C120" s="505" t="s">
        <v>722</v>
      </c>
      <c r="D120" s="486" t="s">
        <v>651</v>
      </c>
      <c r="E120" s="485">
        <v>813</v>
      </c>
      <c r="F120" s="492"/>
      <c r="G120" s="591">
        <f>SUM(E120:E121)</f>
        <v>31813</v>
      </c>
      <c r="H120" s="591">
        <f>SUM(F120:F121)</f>
        <v>0</v>
      </c>
      <c r="I120" s="591">
        <f>SUM(G120,H120)</f>
        <v>31813</v>
      </c>
    </row>
    <row r="121" spans="1:9" ht="22.5">
      <c r="A121" s="590"/>
      <c r="B121" s="476" t="s">
        <v>652</v>
      </c>
      <c r="C121" s="505" t="s">
        <v>721</v>
      </c>
      <c r="D121" s="486" t="s">
        <v>653</v>
      </c>
      <c r="E121" s="492">
        <v>31000</v>
      </c>
      <c r="F121" s="492"/>
      <c r="G121" s="592"/>
      <c r="H121" s="592"/>
      <c r="I121" s="592"/>
    </row>
    <row r="122" spans="1:9" ht="67.5">
      <c r="A122" s="593"/>
      <c r="B122" s="593"/>
      <c r="C122" s="506"/>
      <c r="D122" s="507" t="s">
        <v>654</v>
      </c>
      <c r="E122" s="508">
        <f>SUM(E4:E121)</f>
        <v>920877</v>
      </c>
      <c r="F122" s="508">
        <f t="shared" ref="F122:I122" si="0">SUM(F4:F121)</f>
        <v>1452452</v>
      </c>
      <c r="G122" s="508">
        <f t="shared" si="0"/>
        <v>920877</v>
      </c>
      <c r="H122" s="508">
        <f t="shared" si="0"/>
        <v>1452452</v>
      </c>
      <c r="I122" s="508">
        <f t="shared" si="0"/>
        <v>2373329</v>
      </c>
    </row>
    <row r="123" spans="1:9">
      <c r="A123" s="544"/>
      <c r="B123" s="544"/>
      <c r="C123" s="545"/>
      <c r="D123" s="546"/>
      <c r="E123" s="547"/>
      <c r="F123" s="547"/>
      <c r="G123" s="547"/>
      <c r="H123" s="547"/>
      <c r="I123" s="547"/>
    </row>
    <row r="124" spans="1:9" s="514" customFormat="1">
      <c r="A124" s="509"/>
      <c r="B124" s="510"/>
      <c r="C124" s="511"/>
      <c r="D124" s="512"/>
      <c r="E124" s="513"/>
      <c r="F124" s="513"/>
    </row>
    <row r="125" spans="1:9" s="514" customFormat="1" ht="22.5">
      <c r="A125" s="585" t="s">
        <v>655</v>
      </c>
      <c r="B125" s="625" t="s">
        <v>493</v>
      </c>
      <c r="C125" s="585" t="s">
        <v>656</v>
      </c>
      <c r="D125" s="575" t="s">
        <v>657</v>
      </c>
      <c r="E125" s="471" t="s">
        <v>415</v>
      </c>
      <c r="F125" s="471" t="s">
        <v>415</v>
      </c>
      <c r="G125" s="612" t="s">
        <v>746</v>
      </c>
      <c r="H125" s="612" t="s">
        <v>747</v>
      </c>
      <c r="I125" s="613" t="s">
        <v>658</v>
      </c>
    </row>
    <row r="126" spans="1:9" s="514" customFormat="1" ht="22.5">
      <c r="A126" s="585"/>
      <c r="B126" s="625"/>
      <c r="C126" s="585"/>
      <c r="D126" s="575"/>
      <c r="E126" s="473" t="s">
        <v>417</v>
      </c>
      <c r="F126" s="473" t="s">
        <v>418</v>
      </c>
      <c r="G126" s="612"/>
      <c r="H126" s="612"/>
      <c r="I126" s="613"/>
    </row>
    <row r="127" spans="1:9" s="514" customFormat="1">
      <c r="A127" s="585"/>
      <c r="B127" s="625"/>
      <c r="C127" s="585"/>
      <c r="D127" s="575"/>
      <c r="E127" s="473" t="s">
        <v>419</v>
      </c>
      <c r="F127" s="474" t="s">
        <v>419</v>
      </c>
      <c r="G127" s="612"/>
      <c r="H127" s="612"/>
      <c r="I127" s="613"/>
    </row>
    <row r="128" spans="1:9" s="514" customFormat="1">
      <c r="A128" s="618"/>
      <c r="B128" s="515" t="s">
        <v>665</v>
      </c>
      <c r="C128" s="617" t="s">
        <v>666</v>
      </c>
      <c r="D128" s="516" t="s">
        <v>667</v>
      </c>
      <c r="E128" s="517">
        <v>3000</v>
      </c>
      <c r="F128" s="517"/>
      <c r="G128" s="623">
        <f>SUM(E128:E152)</f>
        <v>16609</v>
      </c>
      <c r="H128" s="623">
        <f>SUM(F128:F152)</f>
        <v>0</v>
      </c>
      <c r="I128" s="624">
        <f>SUM(G128,H128)</f>
        <v>16609</v>
      </c>
    </row>
    <row r="129" spans="1:9" s="514" customFormat="1">
      <c r="A129" s="618"/>
      <c r="B129" s="518" t="s">
        <v>665</v>
      </c>
      <c r="C129" s="618"/>
      <c r="D129" s="516" t="s">
        <v>668</v>
      </c>
      <c r="E129" s="517">
        <v>5000</v>
      </c>
      <c r="F129" s="517"/>
      <c r="G129" s="624"/>
      <c r="H129" s="624"/>
      <c r="I129" s="624"/>
    </row>
    <row r="130" spans="1:9" s="514" customFormat="1">
      <c r="A130" s="618"/>
      <c r="B130" s="518" t="s">
        <v>665</v>
      </c>
      <c r="C130" s="618"/>
      <c r="D130" s="516" t="s">
        <v>669</v>
      </c>
      <c r="E130" s="517">
        <v>500</v>
      </c>
      <c r="F130" s="517"/>
      <c r="G130" s="624"/>
      <c r="H130" s="624"/>
      <c r="I130" s="624"/>
    </row>
    <row r="131" spans="1:9" s="514" customFormat="1">
      <c r="A131" s="618"/>
      <c r="B131" s="518" t="s">
        <v>665</v>
      </c>
      <c r="C131" s="618"/>
      <c r="D131" s="516" t="s">
        <v>670</v>
      </c>
      <c r="E131" s="517">
        <v>300</v>
      </c>
      <c r="F131" s="517"/>
      <c r="G131" s="624"/>
      <c r="H131" s="624"/>
      <c r="I131" s="624"/>
    </row>
    <row r="132" spans="1:9" s="514" customFormat="1">
      <c r="A132" s="618"/>
      <c r="B132" s="518" t="s">
        <v>665</v>
      </c>
      <c r="C132" s="618"/>
      <c r="D132" s="516" t="s">
        <v>671</v>
      </c>
      <c r="E132" s="517">
        <v>541</v>
      </c>
      <c r="F132" s="517"/>
      <c r="G132" s="624"/>
      <c r="H132" s="624"/>
      <c r="I132" s="624"/>
    </row>
    <row r="133" spans="1:9" s="514" customFormat="1">
      <c r="A133" s="618"/>
      <c r="B133" s="518" t="s">
        <v>665</v>
      </c>
      <c r="C133" s="618"/>
      <c r="D133" s="519" t="s">
        <v>672</v>
      </c>
      <c r="E133" s="517">
        <v>300</v>
      </c>
      <c r="F133" s="517"/>
      <c r="G133" s="624"/>
      <c r="H133" s="624"/>
      <c r="I133" s="624"/>
    </row>
    <row r="134" spans="1:9" s="514" customFormat="1">
      <c r="A134" s="618"/>
      <c r="B134" s="518" t="s">
        <v>665</v>
      </c>
      <c r="C134" s="619"/>
      <c r="D134" s="516" t="s">
        <v>673</v>
      </c>
      <c r="E134" s="517">
        <v>299</v>
      </c>
      <c r="F134" s="517"/>
      <c r="G134" s="624"/>
      <c r="H134" s="624"/>
      <c r="I134" s="624"/>
    </row>
    <row r="135" spans="1:9" s="514" customFormat="1">
      <c r="A135" s="618"/>
      <c r="B135" s="520" t="s">
        <v>520</v>
      </c>
      <c r="C135" s="617" t="s">
        <v>674</v>
      </c>
      <c r="D135" s="516" t="s">
        <v>659</v>
      </c>
      <c r="E135" s="517">
        <v>500</v>
      </c>
      <c r="F135" s="517"/>
      <c r="G135" s="624"/>
      <c r="H135" s="624"/>
      <c r="I135" s="624"/>
    </row>
    <row r="136" spans="1:9" s="514" customFormat="1">
      <c r="A136" s="618"/>
      <c r="B136" s="520" t="s">
        <v>520</v>
      </c>
      <c r="C136" s="618"/>
      <c r="D136" s="516" t="s">
        <v>660</v>
      </c>
      <c r="E136" s="517">
        <v>200</v>
      </c>
      <c r="F136" s="517"/>
      <c r="G136" s="624"/>
      <c r="H136" s="624"/>
      <c r="I136" s="624"/>
    </row>
    <row r="137" spans="1:9" s="514" customFormat="1">
      <c r="A137" s="618"/>
      <c r="B137" s="520" t="s">
        <v>520</v>
      </c>
      <c r="C137" s="618"/>
      <c r="D137" s="516" t="s">
        <v>661</v>
      </c>
      <c r="E137" s="517">
        <v>200</v>
      </c>
      <c r="F137" s="517"/>
      <c r="G137" s="624"/>
      <c r="H137" s="624"/>
      <c r="I137" s="624"/>
    </row>
    <row r="138" spans="1:9" s="514" customFormat="1" ht="33.75">
      <c r="A138" s="618"/>
      <c r="B138" s="520" t="s">
        <v>520</v>
      </c>
      <c r="C138" s="618"/>
      <c r="D138" s="521" t="s">
        <v>662</v>
      </c>
      <c r="E138" s="517">
        <v>500</v>
      </c>
      <c r="F138" s="517"/>
      <c r="G138" s="624"/>
      <c r="H138" s="624"/>
      <c r="I138" s="624"/>
    </row>
    <row r="139" spans="1:9" s="514" customFormat="1" ht="45">
      <c r="A139" s="618"/>
      <c r="B139" s="520" t="s">
        <v>520</v>
      </c>
      <c r="C139" s="618"/>
      <c r="D139" s="521" t="s">
        <v>663</v>
      </c>
      <c r="E139" s="517">
        <v>500</v>
      </c>
      <c r="F139" s="517"/>
      <c r="G139" s="624"/>
      <c r="H139" s="624"/>
      <c r="I139" s="624"/>
    </row>
    <row r="140" spans="1:9" s="514" customFormat="1" ht="33.75">
      <c r="A140" s="618"/>
      <c r="B140" s="520" t="s">
        <v>520</v>
      </c>
      <c r="C140" s="618"/>
      <c r="D140" s="521" t="s">
        <v>664</v>
      </c>
      <c r="E140" s="517">
        <v>80</v>
      </c>
      <c r="F140" s="517"/>
      <c r="G140" s="624"/>
      <c r="H140" s="624"/>
      <c r="I140" s="624"/>
    </row>
    <row r="141" spans="1:9" s="514" customFormat="1" ht="67.5">
      <c r="A141" s="618"/>
      <c r="B141" s="520" t="s">
        <v>520</v>
      </c>
      <c r="C141" s="618"/>
      <c r="D141" s="484" t="s">
        <v>675</v>
      </c>
      <c r="E141" s="517">
        <v>48</v>
      </c>
      <c r="F141" s="517"/>
      <c r="G141" s="624"/>
      <c r="H141" s="624"/>
      <c r="I141" s="624"/>
    </row>
    <row r="142" spans="1:9" s="514" customFormat="1">
      <c r="A142" s="618"/>
      <c r="B142" s="520" t="s">
        <v>520</v>
      </c>
      <c r="C142" s="618"/>
      <c r="D142" s="516" t="s">
        <v>676</v>
      </c>
      <c r="E142" s="517">
        <v>100</v>
      </c>
      <c r="F142" s="517"/>
      <c r="G142" s="624"/>
      <c r="H142" s="624"/>
      <c r="I142" s="624"/>
    </row>
    <row r="143" spans="1:9" s="514" customFormat="1">
      <c r="A143" s="618"/>
      <c r="B143" s="520" t="s">
        <v>520</v>
      </c>
      <c r="C143" s="618"/>
      <c r="D143" s="516" t="s">
        <v>677</v>
      </c>
      <c r="E143" s="517">
        <v>100</v>
      </c>
      <c r="F143" s="517"/>
      <c r="G143" s="624"/>
      <c r="H143" s="624"/>
      <c r="I143" s="624"/>
    </row>
    <row r="144" spans="1:9" s="514" customFormat="1" ht="45">
      <c r="A144" s="618"/>
      <c r="B144" s="520" t="s">
        <v>520</v>
      </c>
      <c r="C144" s="618"/>
      <c r="D144" s="521" t="s">
        <v>678</v>
      </c>
      <c r="E144" s="517">
        <v>1000</v>
      </c>
      <c r="F144" s="517"/>
      <c r="G144" s="624"/>
      <c r="H144" s="624"/>
      <c r="I144" s="624"/>
    </row>
    <row r="145" spans="1:9" s="514" customFormat="1" ht="45">
      <c r="A145" s="618"/>
      <c r="B145" s="520" t="s">
        <v>520</v>
      </c>
      <c r="C145" s="619"/>
      <c r="D145" s="521" t="s">
        <v>679</v>
      </c>
      <c r="E145" s="517">
        <v>254</v>
      </c>
      <c r="F145" s="517"/>
      <c r="G145" s="624"/>
      <c r="H145" s="624"/>
      <c r="I145" s="624"/>
    </row>
    <row r="146" spans="1:9" s="514" customFormat="1" ht="56.25">
      <c r="A146" s="618"/>
      <c r="B146" s="520" t="s">
        <v>520</v>
      </c>
      <c r="C146" s="617" t="s">
        <v>889</v>
      </c>
      <c r="D146" s="484" t="s">
        <v>680</v>
      </c>
      <c r="E146" s="517">
        <v>51</v>
      </c>
      <c r="F146" s="517"/>
      <c r="G146" s="624"/>
      <c r="H146" s="624"/>
      <c r="I146" s="624"/>
    </row>
    <row r="147" spans="1:9" s="514" customFormat="1">
      <c r="A147" s="618"/>
      <c r="B147" s="515" t="s">
        <v>520</v>
      </c>
      <c r="C147" s="618"/>
      <c r="D147" s="516" t="s">
        <v>681</v>
      </c>
      <c r="E147" s="517">
        <v>635</v>
      </c>
      <c r="F147" s="517"/>
      <c r="G147" s="624"/>
      <c r="H147" s="624"/>
      <c r="I147" s="624"/>
    </row>
    <row r="148" spans="1:9" s="514" customFormat="1">
      <c r="A148" s="618"/>
      <c r="B148" s="520" t="s">
        <v>520</v>
      </c>
      <c r="C148" s="618"/>
      <c r="D148" s="521" t="s">
        <v>682</v>
      </c>
      <c r="E148" s="517">
        <v>240</v>
      </c>
      <c r="F148" s="517"/>
      <c r="G148" s="624"/>
      <c r="H148" s="624"/>
      <c r="I148" s="624"/>
    </row>
    <row r="149" spans="1:9" s="514" customFormat="1" ht="101.25">
      <c r="A149" s="618"/>
      <c r="B149" s="520" t="s">
        <v>520</v>
      </c>
      <c r="C149" s="618"/>
      <c r="D149" s="521" t="s">
        <v>683</v>
      </c>
      <c r="E149" s="517">
        <v>129</v>
      </c>
      <c r="F149" s="517"/>
      <c r="G149" s="624"/>
      <c r="H149" s="624"/>
      <c r="I149" s="624"/>
    </row>
    <row r="150" spans="1:9" s="514" customFormat="1" ht="22.5">
      <c r="A150" s="618"/>
      <c r="B150" s="520" t="s">
        <v>520</v>
      </c>
      <c r="C150" s="618"/>
      <c r="D150" s="521" t="s">
        <v>684</v>
      </c>
      <c r="E150" s="517">
        <v>1270</v>
      </c>
      <c r="F150" s="517"/>
      <c r="G150" s="624"/>
      <c r="H150" s="624"/>
      <c r="I150" s="624"/>
    </row>
    <row r="151" spans="1:9" s="514" customFormat="1" ht="22.5">
      <c r="A151" s="618"/>
      <c r="B151" s="520" t="s">
        <v>520</v>
      </c>
      <c r="C151" s="619"/>
      <c r="D151" s="521" t="s">
        <v>685</v>
      </c>
      <c r="E151" s="517">
        <v>635</v>
      </c>
      <c r="F151" s="517"/>
      <c r="G151" s="624"/>
      <c r="H151" s="624"/>
      <c r="I151" s="624"/>
    </row>
    <row r="152" spans="1:9" s="514" customFormat="1" ht="33.75">
      <c r="A152" s="618"/>
      <c r="B152" s="520" t="s">
        <v>591</v>
      </c>
      <c r="C152" s="522" t="s">
        <v>890</v>
      </c>
      <c r="D152" s="521" t="s">
        <v>686</v>
      </c>
      <c r="E152" s="523">
        <v>227</v>
      </c>
      <c r="F152" s="523"/>
      <c r="G152" s="624"/>
      <c r="H152" s="624"/>
      <c r="I152" s="624"/>
    </row>
    <row r="153" spans="1:9" s="514" customFormat="1" ht="56.25">
      <c r="A153" s="620"/>
      <c r="B153" s="621"/>
      <c r="C153" s="622"/>
      <c r="D153" s="524" t="s">
        <v>687</v>
      </c>
      <c r="E153" s="497">
        <f>SUM(E128:E152)</f>
        <v>16609</v>
      </c>
      <c r="F153" s="497">
        <f>SUM(F128:F152)</f>
        <v>0</v>
      </c>
      <c r="G153" s="497">
        <f t="shared" ref="G153:I153" si="1">SUM(G128:G152)</f>
        <v>16609</v>
      </c>
      <c r="H153" s="497">
        <f t="shared" si="1"/>
        <v>0</v>
      </c>
      <c r="I153" s="497">
        <f t="shared" si="1"/>
        <v>16609</v>
      </c>
    </row>
    <row r="154" spans="1:9" s="514" customFormat="1">
      <c r="A154" s="509"/>
      <c r="B154" s="510"/>
      <c r="C154" s="511"/>
      <c r="D154" s="512"/>
      <c r="E154" s="513"/>
      <c r="F154" s="513"/>
    </row>
    <row r="155" spans="1:9" s="514" customFormat="1" ht="22.5">
      <c r="A155" s="509"/>
      <c r="B155" s="510"/>
      <c r="C155" s="585" t="s">
        <v>438</v>
      </c>
      <c r="D155" s="575" t="s">
        <v>689</v>
      </c>
      <c r="E155" s="471" t="s">
        <v>415</v>
      </c>
      <c r="F155" s="471" t="s">
        <v>415</v>
      </c>
      <c r="G155" s="575" t="s">
        <v>437</v>
      </c>
    </row>
    <row r="156" spans="1:9" s="514" customFormat="1" ht="22.5">
      <c r="A156" s="509"/>
      <c r="B156" s="510"/>
      <c r="C156" s="585"/>
      <c r="D156" s="575"/>
      <c r="E156" s="473" t="s">
        <v>417</v>
      </c>
      <c r="F156" s="473" t="s">
        <v>418</v>
      </c>
      <c r="G156" s="575"/>
      <c r="H156" s="525"/>
    </row>
    <row r="157" spans="1:9" s="514" customFormat="1">
      <c r="A157" s="509"/>
      <c r="B157" s="510"/>
      <c r="C157" s="585"/>
      <c r="D157" s="575"/>
      <c r="E157" s="473" t="s">
        <v>419</v>
      </c>
      <c r="F157" s="473" t="s">
        <v>419</v>
      </c>
      <c r="G157" s="575"/>
      <c r="H157" s="525"/>
    </row>
    <row r="158" spans="1:9" s="514" customFormat="1" ht="67.5">
      <c r="A158" s="509"/>
      <c r="B158" s="510"/>
      <c r="C158" s="433" t="s">
        <v>407</v>
      </c>
      <c r="D158" s="27" t="s">
        <v>690</v>
      </c>
      <c r="E158" s="526">
        <v>2150</v>
      </c>
      <c r="F158" s="527">
        <v>4910</v>
      </c>
      <c r="G158" s="576">
        <f>SUM(E158:F175)</f>
        <v>42407</v>
      </c>
      <c r="H158" s="525"/>
    </row>
    <row r="159" spans="1:9" s="514" customFormat="1" ht="112.5">
      <c r="A159" s="509"/>
      <c r="B159" s="510"/>
      <c r="C159" s="433" t="s">
        <v>407</v>
      </c>
      <c r="D159" s="27" t="s">
        <v>691</v>
      </c>
      <c r="E159" s="526">
        <v>2629</v>
      </c>
      <c r="F159" s="527"/>
      <c r="G159" s="577"/>
      <c r="H159" s="528"/>
    </row>
    <row r="160" spans="1:9" s="514" customFormat="1" ht="56.25">
      <c r="A160" s="509"/>
      <c r="B160" s="510"/>
      <c r="C160" s="433" t="s">
        <v>407</v>
      </c>
      <c r="D160" s="27" t="s">
        <v>692</v>
      </c>
      <c r="E160" s="526">
        <v>635</v>
      </c>
      <c r="F160" s="527"/>
      <c r="G160" s="577"/>
      <c r="H160" s="528"/>
    </row>
    <row r="161" spans="1:8" s="514" customFormat="1" ht="90">
      <c r="A161" s="509"/>
      <c r="B161" s="510"/>
      <c r="C161" s="433" t="s">
        <v>407</v>
      </c>
      <c r="D161" s="27" t="s">
        <v>693</v>
      </c>
      <c r="E161" s="526">
        <v>1115</v>
      </c>
      <c r="F161" s="527"/>
      <c r="G161" s="577"/>
      <c r="H161" s="528"/>
    </row>
    <row r="162" spans="1:8" s="514" customFormat="1" ht="56.25">
      <c r="A162" s="509"/>
      <c r="B162" s="510"/>
      <c r="C162" s="433" t="s">
        <v>407</v>
      </c>
      <c r="D162" s="27" t="s">
        <v>694</v>
      </c>
      <c r="E162" s="526">
        <v>1185</v>
      </c>
      <c r="F162" s="527"/>
      <c r="G162" s="577"/>
      <c r="H162" s="528"/>
    </row>
    <row r="163" spans="1:8" s="514" customFormat="1" ht="33.75">
      <c r="A163" s="509"/>
      <c r="B163" s="510"/>
      <c r="C163" s="433" t="s">
        <v>407</v>
      </c>
      <c r="D163" s="27" t="s">
        <v>695</v>
      </c>
      <c r="E163" s="526"/>
      <c r="F163" s="526">
        <v>508</v>
      </c>
      <c r="G163" s="577"/>
      <c r="H163" s="528"/>
    </row>
    <row r="164" spans="1:8" s="514" customFormat="1" ht="78.75">
      <c r="A164" s="509"/>
      <c r="B164" s="510"/>
      <c r="C164" s="433" t="s">
        <v>407</v>
      </c>
      <c r="D164" s="27" t="s">
        <v>696</v>
      </c>
      <c r="E164" s="526"/>
      <c r="F164" s="526">
        <v>1858</v>
      </c>
      <c r="G164" s="577"/>
      <c r="H164" s="528"/>
    </row>
    <row r="165" spans="1:8" s="514" customFormat="1" ht="33.75">
      <c r="A165" s="509"/>
      <c r="B165" s="510"/>
      <c r="C165" s="433" t="s">
        <v>407</v>
      </c>
      <c r="D165" s="27" t="s">
        <v>697</v>
      </c>
      <c r="E165" s="526"/>
      <c r="F165" s="526">
        <v>1007</v>
      </c>
      <c r="G165" s="577"/>
      <c r="H165" s="528"/>
    </row>
    <row r="166" spans="1:8" s="514" customFormat="1" ht="22.5">
      <c r="A166" s="509"/>
      <c r="B166" s="510"/>
      <c r="C166" s="433" t="s">
        <v>407</v>
      </c>
      <c r="D166" s="27" t="s">
        <v>698</v>
      </c>
      <c r="E166" s="526"/>
      <c r="F166" s="526">
        <v>386</v>
      </c>
      <c r="G166" s="577"/>
      <c r="H166" s="528"/>
    </row>
    <row r="167" spans="1:8" s="514" customFormat="1">
      <c r="A167" s="509"/>
      <c r="B167" s="510"/>
      <c r="C167" s="433" t="s">
        <v>407</v>
      </c>
      <c r="D167" s="27" t="s">
        <v>699</v>
      </c>
      <c r="E167" s="526"/>
      <c r="F167" s="526">
        <v>356</v>
      </c>
      <c r="G167" s="577"/>
      <c r="H167" s="528"/>
    </row>
    <row r="168" spans="1:8" s="514" customFormat="1" ht="22.5">
      <c r="A168" s="509"/>
      <c r="B168" s="510"/>
      <c r="C168" s="433" t="s">
        <v>407</v>
      </c>
      <c r="D168" s="27" t="s">
        <v>698</v>
      </c>
      <c r="E168" s="526"/>
      <c r="F168" s="526">
        <v>213</v>
      </c>
      <c r="G168" s="577"/>
      <c r="H168" s="528"/>
    </row>
    <row r="169" spans="1:8" s="514" customFormat="1" ht="33.75">
      <c r="A169" s="509"/>
      <c r="B169" s="510"/>
      <c r="C169" s="433" t="s">
        <v>407</v>
      </c>
      <c r="D169" s="27" t="s">
        <v>700</v>
      </c>
      <c r="E169" s="526"/>
      <c r="F169" s="526">
        <v>245</v>
      </c>
      <c r="G169" s="577"/>
      <c r="H169" s="528"/>
    </row>
    <row r="170" spans="1:8" s="514" customFormat="1" ht="33.75">
      <c r="A170" s="509"/>
      <c r="B170" s="510"/>
      <c r="C170" s="433" t="s">
        <v>407</v>
      </c>
      <c r="D170" s="27" t="s">
        <v>701</v>
      </c>
      <c r="E170" s="526"/>
      <c r="F170" s="526">
        <v>254</v>
      </c>
      <c r="G170" s="577"/>
      <c r="H170" s="528"/>
    </row>
    <row r="171" spans="1:8" s="514" customFormat="1" ht="22.5">
      <c r="A171" s="509"/>
      <c r="B171" s="510"/>
      <c r="C171" s="433" t="s">
        <v>407</v>
      </c>
      <c r="D171" s="27" t="s">
        <v>702</v>
      </c>
      <c r="E171" s="526"/>
      <c r="F171" s="526">
        <v>282</v>
      </c>
      <c r="G171" s="577"/>
      <c r="H171" s="528"/>
    </row>
    <row r="172" spans="1:8" s="514" customFormat="1" ht="45">
      <c r="A172" s="509"/>
      <c r="B172" s="510"/>
      <c r="C172" s="433" t="s">
        <v>407</v>
      </c>
      <c r="D172" s="27" t="s">
        <v>703</v>
      </c>
      <c r="E172" s="526"/>
      <c r="F172" s="527">
        <v>457</v>
      </c>
      <c r="G172" s="577"/>
      <c r="H172" s="528"/>
    </row>
    <row r="173" spans="1:8" s="514" customFormat="1" ht="33.75">
      <c r="A173" s="509"/>
      <c r="B173" s="510"/>
      <c r="C173" s="433" t="s">
        <v>407</v>
      </c>
      <c r="D173" s="212" t="s">
        <v>704</v>
      </c>
      <c r="E173" s="529"/>
      <c r="F173" s="530">
        <v>2032</v>
      </c>
      <c r="G173" s="577"/>
      <c r="H173" s="528"/>
    </row>
    <row r="174" spans="1:8" s="514" customFormat="1" ht="45">
      <c r="A174" s="509"/>
      <c r="B174" s="510"/>
      <c r="C174" s="433" t="s">
        <v>407</v>
      </c>
      <c r="D174" s="212" t="s">
        <v>705</v>
      </c>
      <c r="E174" s="529"/>
      <c r="F174" s="530">
        <v>4151</v>
      </c>
      <c r="G174" s="577"/>
      <c r="H174" s="528"/>
    </row>
    <row r="175" spans="1:8" s="514" customFormat="1" ht="79.5" thickBot="1">
      <c r="A175" s="509"/>
      <c r="B175" s="510"/>
      <c r="C175" s="145" t="s">
        <v>407</v>
      </c>
      <c r="D175" s="172" t="s">
        <v>706</v>
      </c>
      <c r="E175" s="531"/>
      <c r="F175" s="532">
        <v>18034</v>
      </c>
      <c r="G175" s="578"/>
      <c r="H175" s="528"/>
    </row>
    <row r="176" spans="1:8" s="514" customFormat="1" ht="22.5">
      <c r="A176" s="509"/>
      <c r="B176" s="510"/>
      <c r="C176" s="144" t="s">
        <v>352</v>
      </c>
      <c r="D176" s="173" t="s">
        <v>707</v>
      </c>
      <c r="E176" s="517"/>
      <c r="F176" s="533">
        <v>572</v>
      </c>
      <c r="G176" s="579">
        <f>SUM(E176:F178)</f>
        <v>2704</v>
      </c>
      <c r="H176" s="528"/>
    </row>
    <row r="177" spans="1:8" s="514" customFormat="1" ht="22.5">
      <c r="A177" s="509"/>
      <c r="B177" s="510"/>
      <c r="C177" s="433" t="s">
        <v>352</v>
      </c>
      <c r="D177" s="90" t="s">
        <v>708</v>
      </c>
      <c r="E177" s="526"/>
      <c r="F177" s="527">
        <v>762</v>
      </c>
      <c r="G177" s="580"/>
      <c r="H177" s="534"/>
    </row>
    <row r="178" spans="1:8" s="514" customFormat="1" ht="23.25" thickBot="1">
      <c r="A178" s="509"/>
      <c r="B178" s="510"/>
      <c r="C178" s="145" t="s">
        <v>352</v>
      </c>
      <c r="D178" s="215" t="s">
        <v>709</v>
      </c>
      <c r="E178" s="531"/>
      <c r="F178" s="532">
        <v>1370</v>
      </c>
      <c r="G178" s="581"/>
      <c r="H178" s="534"/>
    </row>
    <row r="179" spans="1:8" s="514" customFormat="1" ht="78.75">
      <c r="A179" s="509"/>
      <c r="B179" s="510"/>
      <c r="C179" s="144" t="s">
        <v>439</v>
      </c>
      <c r="D179" s="216" t="s">
        <v>710</v>
      </c>
      <c r="E179" s="517"/>
      <c r="F179" s="533">
        <v>445</v>
      </c>
      <c r="G179" s="582">
        <f>SUM(E179:F180)</f>
        <v>546</v>
      </c>
      <c r="H179" s="534"/>
    </row>
    <row r="180" spans="1:8" s="514" customFormat="1" ht="57" thickBot="1">
      <c r="A180" s="509"/>
      <c r="B180" s="510"/>
      <c r="C180" s="145" t="s">
        <v>439</v>
      </c>
      <c r="D180" s="217" t="s">
        <v>711</v>
      </c>
      <c r="E180" s="531"/>
      <c r="F180" s="532">
        <v>101</v>
      </c>
      <c r="G180" s="578"/>
      <c r="H180" s="535"/>
    </row>
    <row r="181" spans="1:8" s="514" customFormat="1" ht="56.25">
      <c r="A181" s="509"/>
      <c r="B181" s="510"/>
      <c r="C181" s="226" t="s">
        <v>440</v>
      </c>
      <c r="D181" s="227" t="s">
        <v>712</v>
      </c>
      <c r="E181" s="536"/>
      <c r="F181" s="537">
        <v>556</v>
      </c>
      <c r="G181" s="583">
        <f>SUM(E181:F182)</f>
        <v>2461</v>
      </c>
      <c r="H181" s="535"/>
    </row>
    <row r="182" spans="1:8" s="514" customFormat="1" ht="34.5" thickBot="1">
      <c r="A182" s="509"/>
      <c r="B182" s="510"/>
      <c r="C182" s="228" t="s">
        <v>440</v>
      </c>
      <c r="D182" s="172" t="s">
        <v>713</v>
      </c>
      <c r="E182" s="531"/>
      <c r="F182" s="532">
        <v>1905</v>
      </c>
      <c r="G182" s="584"/>
      <c r="H182" s="535"/>
    </row>
    <row r="183" spans="1:8" s="514" customFormat="1" ht="45">
      <c r="A183" s="509"/>
      <c r="B183" s="510"/>
      <c r="C183" s="144" t="s">
        <v>714</v>
      </c>
      <c r="D183" s="173" t="s">
        <v>715</v>
      </c>
      <c r="E183" s="517"/>
      <c r="F183" s="533">
        <v>1355</v>
      </c>
      <c r="G183" s="577">
        <f>SUM(E183:F185)</f>
        <v>3235</v>
      </c>
      <c r="H183" s="535"/>
    </row>
    <row r="184" spans="1:8" ht="33.75">
      <c r="C184" s="144" t="s">
        <v>714</v>
      </c>
      <c r="D184" s="218" t="s">
        <v>716</v>
      </c>
      <c r="E184" s="523"/>
      <c r="F184" s="539">
        <v>1575</v>
      </c>
      <c r="G184" s="577"/>
      <c r="H184" s="535"/>
    </row>
    <row r="185" spans="1:8" ht="45.75" thickBot="1">
      <c r="C185" s="145" t="s">
        <v>714</v>
      </c>
      <c r="D185" s="172" t="s">
        <v>717</v>
      </c>
      <c r="E185" s="531"/>
      <c r="F185" s="532">
        <v>305</v>
      </c>
      <c r="G185" s="578"/>
      <c r="H185" s="535"/>
    </row>
    <row r="186" spans="1:8">
      <c r="C186" s="586" t="s">
        <v>718</v>
      </c>
      <c r="D186" s="587"/>
      <c r="E186" s="540">
        <f>SUM(E158:E185)</f>
        <v>7714</v>
      </c>
      <c r="F186" s="540">
        <f>SUM(F158:F185)</f>
        <v>43639</v>
      </c>
      <c r="G186" s="540">
        <f>SUM(G158:G185)</f>
        <v>51353</v>
      </c>
      <c r="H186" s="535"/>
    </row>
    <row r="187" spans="1:8">
      <c r="G187" s="472"/>
    </row>
    <row r="188" spans="1:8">
      <c r="C188" s="571" t="s">
        <v>718</v>
      </c>
      <c r="D188" s="572"/>
      <c r="E188" s="542">
        <f>SUM(E158:E185)</f>
        <v>7714</v>
      </c>
      <c r="F188" s="542">
        <f t="shared" ref="F188" si="2">SUM(F158:F185)</f>
        <v>43639</v>
      </c>
      <c r="G188" s="542">
        <f>SUM(G158:G185)</f>
        <v>51353</v>
      </c>
    </row>
    <row r="190" spans="1:8">
      <c r="C190" s="573" t="s">
        <v>745</v>
      </c>
      <c r="D190" s="574"/>
      <c r="E190" s="543">
        <f>SUM(E188,G153,E122)</f>
        <v>945200</v>
      </c>
      <c r="F190" s="543">
        <f>SUM(F188,H153,F122)</f>
        <v>1496091</v>
      </c>
      <c r="G190" s="543">
        <f>SUM(G188,I153,I122)</f>
        <v>2441291</v>
      </c>
    </row>
  </sheetData>
  <mergeCells count="105">
    <mergeCell ref="C128:C134"/>
    <mergeCell ref="C135:C145"/>
    <mergeCell ref="C146:C151"/>
    <mergeCell ref="A153:C153"/>
    <mergeCell ref="G128:G152"/>
    <mergeCell ref="H128:H152"/>
    <mergeCell ref="I128:I152"/>
    <mergeCell ref="G125:G127"/>
    <mergeCell ref="H125:H127"/>
    <mergeCell ref="I125:I127"/>
    <mergeCell ref="A125:A127"/>
    <mergeCell ref="B125:B127"/>
    <mergeCell ref="C125:C127"/>
    <mergeCell ref="D125:D127"/>
    <mergeCell ref="A128:A152"/>
    <mergeCell ref="G1:G3"/>
    <mergeCell ref="H1:H3"/>
    <mergeCell ref="I1:I3"/>
    <mergeCell ref="A6:A31"/>
    <mergeCell ref="C6:C15"/>
    <mergeCell ref="G6:G31"/>
    <mergeCell ref="H6:H31"/>
    <mergeCell ref="I6:I31"/>
    <mergeCell ref="A1:A3"/>
    <mergeCell ref="B1:B3"/>
    <mergeCell ref="C1:C3"/>
    <mergeCell ref="D1:D3"/>
    <mergeCell ref="I33:I35"/>
    <mergeCell ref="A36:A39"/>
    <mergeCell ref="C36:C39"/>
    <mergeCell ref="G36:G39"/>
    <mergeCell ref="H36:H39"/>
    <mergeCell ref="I36:I39"/>
    <mergeCell ref="C16:C29"/>
    <mergeCell ref="C30:C31"/>
    <mergeCell ref="A33:A35"/>
    <mergeCell ref="C33:C35"/>
    <mergeCell ref="G33:G35"/>
    <mergeCell ref="H33:H35"/>
    <mergeCell ref="A40:A70"/>
    <mergeCell ref="G40:G70"/>
    <mergeCell ref="H40:H70"/>
    <mergeCell ref="I40:I70"/>
    <mergeCell ref="A71:A74"/>
    <mergeCell ref="C71:C73"/>
    <mergeCell ref="G71:G74"/>
    <mergeCell ref="H71:H74"/>
    <mergeCell ref="I71:I74"/>
    <mergeCell ref="A75:A76"/>
    <mergeCell ref="C75:C76"/>
    <mergeCell ref="G75:G76"/>
    <mergeCell ref="H75:H76"/>
    <mergeCell ref="I75:I76"/>
    <mergeCell ref="A77:A81"/>
    <mergeCell ref="C77:C81"/>
    <mergeCell ref="G77:G81"/>
    <mergeCell ref="H77:H81"/>
    <mergeCell ref="I77:I81"/>
    <mergeCell ref="A82:A90"/>
    <mergeCell ref="C82:C88"/>
    <mergeCell ref="G82:G90"/>
    <mergeCell ref="H82:H90"/>
    <mergeCell ref="I82:I90"/>
    <mergeCell ref="A91:A94"/>
    <mergeCell ref="C91:C94"/>
    <mergeCell ref="G91:G94"/>
    <mergeCell ref="H91:H94"/>
    <mergeCell ref="I91:I94"/>
    <mergeCell ref="A95:A98"/>
    <mergeCell ref="C95:C98"/>
    <mergeCell ref="G95:G98"/>
    <mergeCell ref="H95:H98"/>
    <mergeCell ref="I95:I98"/>
    <mergeCell ref="A100:A102"/>
    <mergeCell ref="C100:C102"/>
    <mergeCell ref="G100:G102"/>
    <mergeCell ref="H100:H102"/>
    <mergeCell ref="I100:I102"/>
    <mergeCell ref="C117:C118"/>
    <mergeCell ref="A120:A121"/>
    <mergeCell ref="G120:G121"/>
    <mergeCell ref="H120:H121"/>
    <mergeCell ref="I120:I121"/>
    <mergeCell ref="A122:B122"/>
    <mergeCell ref="A103:A108"/>
    <mergeCell ref="C103:C108"/>
    <mergeCell ref="G103:G108"/>
    <mergeCell ref="H103:H108"/>
    <mergeCell ref="I103:I108"/>
    <mergeCell ref="A109:A119"/>
    <mergeCell ref="G109:G119"/>
    <mergeCell ref="H109:H119"/>
    <mergeCell ref="I109:I119"/>
    <mergeCell ref="C109:C116"/>
    <mergeCell ref="C188:D188"/>
    <mergeCell ref="C190:D190"/>
    <mergeCell ref="G155:G157"/>
    <mergeCell ref="G158:G175"/>
    <mergeCell ref="G176:G178"/>
    <mergeCell ref="G179:G180"/>
    <mergeCell ref="G181:G182"/>
    <mergeCell ref="G183:G185"/>
    <mergeCell ref="C155:C157"/>
    <mergeCell ref="D155:D157"/>
    <mergeCell ref="C186:D186"/>
  </mergeCells>
  <printOptions horizontalCentered="1"/>
  <pageMargins left="0.23622047244094491" right="0.23622047244094491" top="0.59055118110236227" bottom="0.19685039370078741" header="0.23622047244094491" footer="0"/>
  <pageSetup paperSize="9" scale="70" orientation="portrait" r:id="rId1"/>
  <headerFooter>
    <oddHeader>&amp;LVeresegyház Város Önkormányzat&amp;C&amp;12 2015. évi költségvetés&amp;R13. melléklet</oddHeader>
  </headerFooter>
  <rowBreaks count="3" manualBreakCount="3">
    <brk id="39" max="8" man="1"/>
    <brk id="94" max="8" man="1"/>
    <brk id="153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Q36"/>
  <sheetViews>
    <sheetView view="pageBreakPreview" topLeftCell="A10" zoomScaleSheetLayoutView="100" workbookViewId="0">
      <selection activeCell="I34" sqref="I34"/>
    </sheetView>
  </sheetViews>
  <sheetFormatPr defaultRowHeight="12"/>
  <cols>
    <col min="1" max="1" width="12.28515625" style="194" customWidth="1"/>
    <col min="2" max="2" width="10.42578125" style="174" customWidth="1"/>
    <col min="3" max="3" width="10.42578125" style="193" customWidth="1"/>
    <col min="4" max="4" width="42.140625" style="182" customWidth="1"/>
    <col min="5" max="5" width="13.7109375" style="174" customWidth="1"/>
    <col min="6" max="6" width="15.42578125" style="174" customWidth="1"/>
    <col min="7" max="7" width="10.140625" style="184" customWidth="1"/>
    <col min="8" max="8" width="10.85546875" style="184" customWidth="1"/>
    <col min="9" max="9" width="13.7109375" style="184" customWidth="1"/>
    <col min="10" max="16384" width="9.140625" style="174"/>
  </cols>
  <sheetData>
    <row r="1" spans="1:17" s="182" customFormat="1" ht="33.75" customHeight="1">
      <c r="A1" s="646" t="s">
        <v>492</v>
      </c>
      <c r="B1" s="652" t="s">
        <v>493</v>
      </c>
      <c r="C1" s="642" t="s">
        <v>495</v>
      </c>
      <c r="D1" s="650" t="s">
        <v>496</v>
      </c>
      <c r="E1" s="210" t="s">
        <v>415</v>
      </c>
      <c r="F1" s="210" t="s">
        <v>415</v>
      </c>
      <c r="G1" s="650" t="s">
        <v>746</v>
      </c>
      <c r="H1" s="650" t="s">
        <v>747</v>
      </c>
      <c r="I1" s="650" t="s">
        <v>416</v>
      </c>
      <c r="J1" s="174"/>
      <c r="K1" s="174"/>
      <c r="L1" s="174"/>
      <c r="M1" s="174"/>
      <c r="N1" s="174"/>
      <c r="O1" s="174"/>
      <c r="P1" s="174"/>
      <c r="Q1" s="174"/>
    </row>
    <row r="2" spans="1:17" s="182" customFormat="1" ht="19.5" customHeight="1">
      <c r="A2" s="646"/>
      <c r="B2" s="652"/>
      <c r="C2" s="651"/>
      <c r="D2" s="650"/>
      <c r="E2" s="230" t="s">
        <v>417</v>
      </c>
      <c r="F2" s="230" t="s">
        <v>418</v>
      </c>
      <c r="G2" s="650"/>
      <c r="H2" s="650"/>
      <c r="I2" s="650"/>
      <c r="J2" s="174"/>
      <c r="K2" s="174"/>
      <c r="L2" s="174"/>
      <c r="M2" s="174"/>
      <c r="N2" s="174"/>
      <c r="O2" s="174"/>
      <c r="P2" s="174"/>
      <c r="Q2" s="174"/>
    </row>
    <row r="3" spans="1:17" s="182" customFormat="1" ht="42.75" customHeight="1">
      <c r="A3" s="646"/>
      <c r="B3" s="652"/>
      <c r="C3" s="643"/>
      <c r="D3" s="650"/>
      <c r="E3" s="236" t="s">
        <v>419</v>
      </c>
      <c r="F3" s="236" t="s">
        <v>419</v>
      </c>
      <c r="G3" s="650"/>
      <c r="H3" s="650"/>
      <c r="I3" s="650"/>
      <c r="J3" s="174"/>
      <c r="K3" s="174"/>
      <c r="L3" s="174"/>
      <c r="M3" s="174"/>
      <c r="N3" s="174"/>
      <c r="O3" s="174"/>
      <c r="P3" s="174"/>
      <c r="Q3" s="174"/>
    </row>
    <row r="4" spans="1:17" s="182" customFormat="1" ht="105" customHeight="1">
      <c r="A4" s="234" t="s">
        <v>420</v>
      </c>
      <c r="B4" s="189" t="s">
        <v>497</v>
      </c>
      <c r="C4" s="235" t="s">
        <v>498</v>
      </c>
      <c r="D4" s="177" t="s">
        <v>499</v>
      </c>
      <c r="E4" s="187">
        <v>935</v>
      </c>
      <c r="F4" s="175"/>
      <c r="G4" s="190">
        <v>935</v>
      </c>
      <c r="H4" s="233">
        <f>SUM(F4)</f>
        <v>0</v>
      </c>
      <c r="I4" s="233">
        <f>SUM(G4,H4)</f>
        <v>935</v>
      </c>
      <c r="J4" s="174"/>
      <c r="K4" s="174"/>
      <c r="L4" s="174"/>
      <c r="M4" s="174"/>
      <c r="N4" s="174"/>
      <c r="O4" s="174"/>
      <c r="P4" s="174"/>
      <c r="Q4" s="174"/>
    </row>
    <row r="5" spans="1:17" s="182" customFormat="1" ht="56.25" customHeight="1">
      <c r="A5" s="646" t="s">
        <v>421</v>
      </c>
      <c r="B5" s="189" t="s">
        <v>500</v>
      </c>
      <c r="C5" s="642" t="s">
        <v>501</v>
      </c>
      <c r="D5" s="177" t="s">
        <v>502</v>
      </c>
      <c r="E5" s="186"/>
      <c r="F5" s="175">
        <v>2292</v>
      </c>
      <c r="G5" s="649">
        <f>SUM(E5:E6)</f>
        <v>0</v>
      </c>
      <c r="H5" s="648">
        <f>SUM(F5:F6)</f>
        <v>2774</v>
      </c>
      <c r="I5" s="648">
        <f>SUM(G5,H5)</f>
        <v>2774</v>
      </c>
      <c r="J5" s="174"/>
      <c r="K5" s="174"/>
      <c r="L5" s="174"/>
      <c r="M5" s="174"/>
      <c r="N5" s="174"/>
      <c r="O5" s="174"/>
      <c r="P5" s="174"/>
      <c r="Q5" s="174"/>
    </row>
    <row r="6" spans="1:17" s="182" customFormat="1" ht="56.25" customHeight="1">
      <c r="A6" s="646"/>
      <c r="B6" s="189" t="s">
        <v>500</v>
      </c>
      <c r="C6" s="651"/>
      <c r="D6" s="177" t="s">
        <v>503</v>
      </c>
      <c r="E6" s="186"/>
      <c r="F6" s="175">
        <v>482</v>
      </c>
      <c r="G6" s="649"/>
      <c r="H6" s="648"/>
      <c r="I6" s="648"/>
      <c r="J6" s="174"/>
      <c r="K6" s="174"/>
      <c r="L6" s="174"/>
      <c r="M6" s="174"/>
      <c r="N6" s="174"/>
      <c r="O6" s="174"/>
      <c r="P6" s="174"/>
      <c r="Q6" s="174"/>
    </row>
    <row r="7" spans="1:17" s="182" customFormat="1" ht="81.75" customHeight="1">
      <c r="A7" s="632" t="s">
        <v>422</v>
      </c>
      <c r="B7" s="189" t="s">
        <v>497</v>
      </c>
      <c r="C7" s="235" t="s">
        <v>504</v>
      </c>
      <c r="D7" s="178" t="s">
        <v>505</v>
      </c>
      <c r="E7" s="181">
        <v>1080</v>
      </c>
      <c r="F7" s="175"/>
      <c r="G7" s="634">
        <f>SUM(E7:E8)</f>
        <v>11492</v>
      </c>
      <c r="H7" s="634">
        <f>SUM(F7:F8)</f>
        <v>0</v>
      </c>
      <c r="I7" s="634">
        <f>SUM(G7,H7)</f>
        <v>11492</v>
      </c>
      <c r="J7" s="174"/>
      <c r="K7" s="174"/>
      <c r="L7" s="174"/>
      <c r="M7" s="174"/>
      <c r="N7" s="174"/>
      <c r="O7" s="174"/>
      <c r="P7" s="174"/>
      <c r="Q7" s="174"/>
    </row>
    <row r="8" spans="1:17" s="182" customFormat="1" ht="81.75" customHeight="1">
      <c r="A8" s="644"/>
      <c r="B8" s="189" t="s">
        <v>497</v>
      </c>
      <c r="C8" s="235"/>
      <c r="D8" s="178" t="s">
        <v>506</v>
      </c>
      <c r="E8" s="180">
        <v>10412</v>
      </c>
      <c r="F8" s="175"/>
      <c r="G8" s="645"/>
      <c r="H8" s="645"/>
      <c r="I8" s="645"/>
      <c r="J8" s="174"/>
      <c r="K8" s="174"/>
      <c r="L8" s="174"/>
      <c r="M8" s="174"/>
      <c r="N8" s="174"/>
      <c r="O8" s="174"/>
      <c r="P8" s="174"/>
      <c r="Q8" s="174"/>
    </row>
    <row r="9" spans="1:17" s="182" customFormat="1" ht="84.75" customHeight="1">
      <c r="A9" s="232" t="s">
        <v>424</v>
      </c>
      <c r="B9" s="189" t="s">
        <v>497</v>
      </c>
      <c r="C9" s="235" t="s">
        <v>507</v>
      </c>
      <c r="D9" s="185" t="s">
        <v>508</v>
      </c>
      <c r="E9" s="188"/>
      <c r="F9" s="188">
        <v>1100</v>
      </c>
      <c r="G9" s="231">
        <f>SUM(E9)</f>
        <v>0</v>
      </c>
      <c r="H9" s="231">
        <f>SUM(F9)</f>
        <v>1100</v>
      </c>
      <c r="I9" s="231">
        <f>SUM(G9,H9)</f>
        <v>1100</v>
      </c>
      <c r="J9" s="174"/>
      <c r="K9" s="174"/>
      <c r="L9" s="174"/>
      <c r="M9" s="174"/>
      <c r="N9" s="174"/>
      <c r="O9" s="174"/>
      <c r="P9" s="174"/>
      <c r="Q9" s="174"/>
    </row>
    <row r="10" spans="1:17" ht="31.5" customHeight="1">
      <c r="A10" s="646" t="s">
        <v>494</v>
      </c>
      <c r="B10" s="189" t="s">
        <v>497</v>
      </c>
      <c r="C10" s="647" t="s">
        <v>509</v>
      </c>
      <c r="D10" s="177" t="s">
        <v>510</v>
      </c>
      <c r="E10" s="180">
        <v>755</v>
      </c>
      <c r="F10" s="175"/>
      <c r="G10" s="648">
        <f>SUM(E10:E13)</f>
        <v>15756</v>
      </c>
      <c r="H10" s="648">
        <f>SUM(F10:F13)</f>
        <v>0</v>
      </c>
      <c r="I10" s="648">
        <f>SUM(G10,H10)</f>
        <v>15756</v>
      </c>
    </row>
    <row r="11" spans="1:17" ht="31.5" customHeight="1">
      <c r="A11" s="646"/>
      <c r="B11" s="189" t="s">
        <v>497</v>
      </c>
      <c r="C11" s="647"/>
      <c r="D11" s="177" t="s">
        <v>511</v>
      </c>
      <c r="E11" s="180">
        <v>600</v>
      </c>
      <c r="F11" s="175"/>
      <c r="G11" s="649"/>
      <c r="H11" s="649"/>
      <c r="I11" s="648"/>
    </row>
    <row r="12" spans="1:17" ht="24" customHeight="1">
      <c r="A12" s="646"/>
      <c r="B12" s="189" t="s">
        <v>497</v>
      </c>
      <c r="C12" s="647"/>
      <c r="D12" s="177" t="s">
        <v>512</v>
      </c>
      <c r="E12" s="180">
        <v>2044</v>
      </c>
      <c r="F12" s="175"/>
      <c r="G12" s="649"/>
      <c r="H12" s="649"/>
      <c r="I12" s="648"/>
    </row>
    <row r="13" spans="1:17" ht="34.5" customHeight="1">
      <c r="A13" s="646"/>
      <c r="B13" s="189" t="s">
        <v>497</v>
      </c>
      <c r="C13" s="647"/>
      <c r="D13" s="177" t="s">
        <v>513</v>
      </c>
      <c r="E13" s="180">
        <v>12357</v>
      </c>
      <c r="F13" s="175"/>
      <c r="G13" s="649"/>
      <c r="H13" s="649"/>
      <c r="I13" s="648"/>
    </row>
    <row r="14" spans="1:17" ht="120">
      <c r="A14" s="232" t="s">
        <v>423</v>
      </c>
      <c r="B14" s="189" t="s">
        <v>497</v>
      </c>
      <c r="C14" s="237" t="s">
        <v>749</v>
      </c>
      <c r="D14" s="177" t="s">
        <v>514</v>
      </c>
      <c r="E14" s="175"/>
      <c r="F14" s="175">
        <v>15000</v>
      </c>
      <c r="G14" s="233">
        <f>SUM(E14:E14)</f>
        <v>0</v>
      </c>
      <c r="H14" s="233">
        <f>SUM(F14:F14)</f>
        <v>15000</v>
      </c>
      <c r="I14" s="233">
        <f>SUM(G14,H14)</f>
        <v>15000</v>
      </c>
    </row>
    <row r="15" spans="1:17" ht="34.5" customHeight="1">
      <c r="A15" s="632" t="s">
        <v>425</v>
      </c>
      <c r="B15" s="189" t="s">
        <v>497</v>
      </c>
      <c r="C15" s="642" t="s">
        <v>748</v>
      </c>
      <c r="D15" s="177" t="s">
        <v>515</v>
      </c>
      <c r="E15" s="175"/>
      <c r="F15" s="175">
        <v>119417</v>
      </c>
      <c r="G15" s="634">
        <f>SUM(E15:E16)</f>
        <v>0</v>
      </c>
      <c r="H15" s="634">
        <f>SUM(F15:F16)</f>
        <v>129450</v>
      </c>
      <c r="I15" s="634">
        <f>SUM(G15,H15)</f>
        <v>129450</v>
      </c>
    </row>
    <row r="16" spans="1:17">
      <c r="A16" s="633"/>
      <c r="B16" s="189" t="s">
        <v>497</v>
      </c>
      <c r="C16" s="643"/>
      <c r="D16" s="177" t="s">
        <v>516</v>
      </c>
      <c r="E16" s="175"/>
      <c r="F16" s="175">
        <v>10033</v>
      </c>
      <c r="G16" s="635"/>
      <c r="H16" s="635"/>
      <c r="I16" s="635"/>
    </row>
    <row r="17" spans="1:17" s="182" customFormat="1" ht="33.75" customHeight="1">
      <c r="A17" s="636"/>
      <c r="B17" s="636"/>
      <c r="C17" s="191"/>
      <c r="D17" s="183" t="s">
        <v>426</v>
      </c>
      <c r="E17" s="179">
        <f>SUM(E4:E16)</f>
        <v>28183</v>
      </c>
      <c r="F17" s="179">
        <f>SUM(F4:F16)</f>
        <v>148324</v>
      </c>
      <c r="G17" s="179">
        <f t="shared" ref="G17:I17" si="0">SUM(G4:G16)</f>
        <v>28183</v>
      </c>
      <c r="H17" s="179">
        <f t="shared" si="0"/>
        <v>148324</v>
      </c>
      <c r="I17" s="179">
        <f t="shared" si="0"/>
        <v>176507</v>
      </c>
      <c r="J17" s="174"/>
      <c r="K17" s="174"/>
      <c r="L17" s="174"/>
      <c r="M17" s="174"/>
      <c r="N17" s="174"/>
      <c r="O17" s="174"/>
      <c r="P17" s="174"/>
      <c r="Q17" s="174"/>
    </row>
    <row r="18" spans="1:17">
      <c r="A18" s="192"/>
      <c r="B18" s="176"/>
      <c r="E18" s="176"/>
      <c r="F18" s="176"/>
    </row>
    <row r="19" spans="1:17" s="184" customFormat="1" ht="25.5" customHeight="1">
      <c r="A19" s="192"/>
      <c r="B19" s="176"/>
      <c r="C19" s="637" t="s">
        <v>438</v>
      </c>
      <c r="D19" s="638" t="s">
        <v>61</v>
      </c>
      <c r="E19" s="210" t="s">
        <v>415</v>
      </c>
      <c r="F19" s="210" t="s">
        <v>415</v>
      </c>
      <c r="G19" s="639" t="s">
        <v>437</v>
      </c>
      <c r="H19" s="242"/>
    </row>
    <row r="20" spans="1:17" s="184" customFormat="1">
      <c r="A20" s="192"/>
      <c r="B20" s="176"/>
      <c r="C20" s="637"/>
      <c r="D20" s="638"/>
      <c r="E20" s="230" t="s">
        <v>417</v>
      </c>
      <c r="F20" s="230" t="s">
        <v>418</v>
      </c>
      <c r="G20" s="640"/>
      <c r="H20" s="242"/>
    </row>
    <row r="21" spans="1:17" s="184" customFormat="1">
      <c r="A21" s="192"/>
      <c r="B21" s="176"/>
      <c r="C21" s="637"/>
      <c r="D21" s="638"/>
      <c r="E21" s="230" t="s">
        <v>419</v>
      </c>
      <c r="F21" s="230" t="s">
        <v>419</v>
      </c>
      <c r="G21" s="641"/>
      <c r="H21" s="242"/>
    </row>
    <row r="22" spans="1:17" s="184" customFormat="1">
      <c r="A22" s="192"/>
      <c r="B22" s="176"/>
      <c r="C22" s="441" t="s">
        <v>407</v>
      </c>
      <c r="D22" s="442" t="s">
        <v>484</v>
      </c>
      <c r="E22" s="211">
        <v>1270</v>
      </c>
      <c r="F22" s="219"/>
      <c r="G22" s="626">
        <f>SUM(E22:F25)</f>
        <v>9620</v>
      </c>
      <c r="H22" s="243"/>
    </row>
    <row r="23" spans="1:17" s="184" customFormat="1" ht="12.75" customHeight="1">
      <c r="A23" s="192"/>
      <c r="B23" s="176"/>
      <c r="C23" s="441" t="s">
        <v>407</v>
      </c>
      <c r="D23" s="442" t="s">
        <v>485</v>
      </c>
      <c r="E23" s="211">
        <v>3429</v>
      </c>
      <c r="F23" s="219"/>
      <c r="G23" s="627"/>
      <c r="H23" s="243"/>
    </row>
    <row r="24" spans="1:17" s="184" customFormat="1" ht="24">
      <c r="A24" s="192"/>
      <c r="B24" s="176"/>
      <c r="C24" s="441" t="s">
        <v>407</v>
      </c>
      <c r="D24" s="442" t="s">
        <v>486</v>
      </c>
      <c r="E24" s="211">
        <v>4699</v>
      </c>
      <c r="F24" s="219"/>
      <c r="G24" s="627"/>
      <c r="H24" s="243"/>
    </row>
    <row r="25" spans="1:17" s="184" customFormat="1" ht="24.75" thickBot="1">
      <c r="A25" s="192"/>
      <c r="B25" s="176"/>
      <c r="C25" s="443" t="s">
        <v>407</v>
      </c>
      <c r="D25" s="444" t="s">
        <v>487</v>
      </c>
      <c r="E25" s="213"/>
      <c r="F25" s="220">
        <v>222</v>
      </c>
      <c r="G25" s="628"/>
      <c r="H25" s="243"/>
    </row>
    <row r="26" spans="1:17" s="184" customFormat="1" ht="36.75" thickBot="1">
      <c r="A26" s="192"/>
      <c r="B26" s="176"/>
      <c r="C26" s="445" t="s">
        <v>352</v>
      </c>
      <c r="D26" s="446" t="s">
        <v>488</v>
      </c>
      <c r="E26" s="221"/>
      <c r="F26" s="222">
        <v>127</v>
      </c>
      <c r="G26" s="447">
        <v>127</v>
      </c>
      <c r="H26" s="238"/>
    </row>
    <row r="27" spans="1:17" s="184" customFormat="1" ht="24">
      <c r="A27" s="192"/>
      <c r="B27" s="176"/>
      <c r="C27" s="448" t="s">
        <v>439</v>
      </c>
      <c r="D27" s="449" t="s">
        <v>489</v>
      </c>
      <c r="E27" s="214"/>
      <c r="F27" s="223">
        <v>400</v>
      </c>
      <c r="G27" s="629">
        <f>SUM(E27:F28)</f>
        <v>718</v>
      </c>
      <c r="H27" s="243"/>
    </row>
    <row r="28" spans="1:17" s="184" customFormat="1" ht="24.75" thickBot="1">
      <c r="A28" s="192"/>
      <c r="B28" s="176"/>
      <c r="C28" s="443" t="s">
        <v>439</v>
      </c>
      <c r="D28" s="444" t="s">
        <v>490</v>
      </c>
      <c r="E28" s="213"/>
      <c r="F28" s="220">
        <f>250+68</f>
        <v>318</v>
      </c>
      <c r="G28" s="628"/>
      <c r="H28" s="243"/>
    </row>
    <row r="29" spans="1:17" s="184" customFormat="1" ht="36.75" thickBot="1">
      <c r="A29" s="192"/>
      <c r="B29" s="176"/>
      <c r="C29" s="445" t="s">
        <v>440</v>
      </c>
      <c r="D29" s="446" t="s">
        <v>491</v>
      </c>
      <c r="E29" s="221"/>
      <c r="F29" s="225">
        <v>658</v>
      </c>
      <c r="G29" s="447">
        <f>SUM(F29)</f>
        <v>658</v>
      </c>
      <c r="H29" s="238"/>
    </row>
    <row r="30" spans="1:17" s="200" customFormat="1" ht="24">
      <c r="A30" s="203"/>
      <c r="B30" s="202"/>
      <c r="C30" s="435" t="s">
        <v>355</v>
      </c>
      <c r="D30" s="436" t="s">
        <v>742</v>
      </c>
      <c r="E30" s="211">
        <v>8321</v>
      </c>
      <c r="F30" s="211"/>
      <c r="G30" s="629">
        <f>SUM(E30:F32)</f>
        <v>8774</v>
      </c>
      <c r="H30" s="244"/>
    </row>
    <row r="31" spans="1:17" s="200" customFormat="1" ht="24">
      <c r="A31" s="203"/>
      <c r="B31" s="202"/>
      <c r="C31" s="437" t="s">
        <v>355</v>
      </c>
      <c r="D31" s="438" t="s">
        <v>743</v>
      </c>
      <c r="E31" s="211">
        <v>199</v>
      </c>
      <c r="F31" s="211"/>
      <c r="G31" s="627"/>
      <c r="H31" s="244"/>
    </row>
    <row r="32" spans="1:17" s="200" customFormat="1" ht="24.75" thickBot="1">
      <c r="A32" s="203"/>
      <c r="B32" s="202"/>
      <c r="C32" s="439" t="s">
        <v>355</v>
      </c>
      <c r="D32" s="440" t="s">
        <v>744</v>
      </c>
      <c r="E32" s="213"/>
      <c r="F32" s="213">
        <v>254</v>
      </c>
      <c r="G32" s="628"/>
      <c r="H32" s="244"/>
    </row>
    <row r="33" spans="1:8" s="184" customFormat="1" ht="30">
      <c r="A33" s="192"/>
      <c r="B33" s="176"/>
      <c r="C33" s="144"/>
      <c r="D33" s="224" t="s">
        <v>441</v>
      </c>
      <c r="E33" s="245">
        <f>SUM(E22:E32)</f>
        <v>17918</v>
      </c>
      <c r="F33" s="245">
        <f t="shared" ref="F33" si="1">SUM(F22:F32)</f>
        <v>1979</v>
      </c>
      <c r="G33" s="245">
        <f>SUM(G22:G32)</f>
        <v>19897</v>
      </c>
      <c r="H33" s="239"/>
    </row>
    <row r="34" spans="1:8" s="184" customFormat="1">
      <c r="A34" s="192"/>
      <c r="B34" s="176"/>
      <c r="C34" s="193"/>
      <c r="D34" s="182"/>
      <c r="E34" s="176"/>
      <c r="F34" s="176"/>
      <c r="H34" s="240"/>
    </row>
    <row r="35" spans="1:8" s="184" customFormat="1" ht="29.25" customHeight="1">
      <c r="A35" s="192"/>
      <c r="B35" s="176"/>
      <c r="C35" s="630" t="s">
        <v>745</v>
      </c>
      <c r="D35" s="631"/>
      <c r="E35" s="229">
        <f>SUM(E33,E17)</f>
        <v>46101</v>
      </c>
      <c r="F35" s="229">
        <f t="shared" ref="F35" si="2">SUM(F33,F17)</f>
        <v>150303</v>
      </c>
      <c r="G35" s="229">
        <f>SUM(G33,I17)</f>
        <v>196404</v>
      </c>
      <c r="H35" s="241"/>
    </row>
    <row r="36" spans="1:8" s="184" customFormat="1">
      <c r="A36" s="192"/>
      <c r="B36" s="176"/>
      <c r="C36" s="193"/>
      <c r="D36" s="182"/>
      <c r="E36" s="176"/>
      <c r="F36" s="176"/>
    </row>
  </sheetData>
  <mergeCells count="34">
    <mergeCell ref="G1:G3"/>
    <mergeCell ref="H1:H3"/>
    <mergeCell ref="I1:I3"/>
    <mergeCell ref="A5:A6"/>
    <mergeCell ref="C5:C6"/>
    <mergeCell ref="G5:G6"/>
    <mergeCell ref="H5:H6"/>
    <mergeCell ref="I5:I6"/>
    <mergeCell ref="A1:A3"/>
    <mergeCell ref="B1:B3"/>
    <mergeCell ref="C1:C3"/>
    <mergeCell ref="D1:D3"/>
    <mergeCell ref="A7:A8"/>
    <mergeCell ref="G7:G8"/>
    <mergeCell ref="H7:H8"/>
    <mergeCell ref="I7:I8"/>
    <mergeCell ref="A10:A13"/>
    <mergeCell ref="C10:C13"/>
    <mergeCell ref="G10:G13"/>
    <mergeCell ref="H10:H13"/>
    <mergeCell ref="I10:I13"/>
    <mergeCell ref="H15:H16"/>
    <mergeCell ref="I15:I16"/>
    <mergeCell ref="A17:B17"/>
    <mergeCell ref="C19:C21"/>
    <mergeCell ref="D19:D21"/>
    <mergeCell ref="G19:G21"/>
    <mergeCell ref="C15:C16"/>
    <mergeCell ref="G22:G25"/>
    <mergeCell ref="G27:G28"/>
    <mergeCell ref="G30:G32"/>
    <mergeCell ref="C35:D35"/>
    <mergeCell ref="A15:A16"/>
    <mergeCell ref="G15:G16"/>
  </mergeCells>
  <printOptions horizontalCentered="1"/>
  <pageMargins left="0.23622047244094491" right="0.23622047244094491" top="0.59055118110236227" bottom="0.39370078740157483" header="0.23622047244094491" footer="0"/>
  <pageSetup paperSize="9" scale="60" orientation="portrait" r:id="rId1"/>
  <headerFooter>
    <oddHeader>&amp;LVeresegyház Város Önkormányzat&amp;C&amp;12 2015. évi költségvetés&amp;R14. melléklet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view="pageLayout" workbookViewId="0">
      <selection activeCell="A4" sqref="A4"/>
    </sheetView>
  </sheetViews>
  <sheetFormatPr defaultRowHeight="12.75"/>
  <cols>
    <col min="1" max="1" width="33.42578125" customWidth="1"/>
    <col min="2" max="2" width="13.140625" customWidth="1"/>
    <col min="3" max="3" width="14.42578125" customWidth="1"/>
    <col min="4" max="4" width="14.28515625" customWidth="1"/>
    <col min="5" max="5" width="15.5703125" customWidth="1"/>
    <col min="6" max="6" width="13.28515625" customWidth="1"/>
  </cols>
  <sheetData>
    <row r="1" spans="1:6">
      <c r="A1" s="26"/>
      <c r="B1" s="26"/>
    </row>
    <row r="2" spans="1:6">
      <c r="A2" s="570" t="s">
        <v>227</v>
      </c>
      <c r="B2" s="570"/>
      <c r="C2" s="570"/>
      <c r="D2" s="570"/>
      <c r="E2" s="570"/>
      <c r="F2" s="570"/>
    </row>
    <row r="3" spans="1:6">
      <c r="A3" s="25"/>
      <c r="B3" s="25"/>
      <c r="C3" s="25"/>
      <c r="D3" s="25"/>
      <c r="E3" s="25"/>
      <c r="F3" s="25"/>
    </row>
    <row r="4" spans="1:6">
      <c r="A4" s="26"/>
      <c r="B4" s="26"/>
    </row>
    <row r="5" spans="1:6">
      <c r="A5" s="552" t="s">
        <v>226</v>
      </c>
      <c r="B5" s="552"/>
      <c r="C5" s="552"/>
      <c r="D5" s="552"/>
      <c r="E5" s="552"/>
      <c r="F5" s="552"/>
    </row>
    <row r="6" spans="1:6">
      <c r="A6" s="552" t="s">
        <v>225</v>
      </c>
      <c r="B6" s="552"/>
      <c r="C6" s="552"/>
      <c r="D6" s="552"/>
      <c r="E6" s="552"/>
      <c r="F6" s="552"/>
    </row>
    <row r="7" spans="1:6">
      <c r="A7" s="116"/>
      <c r="B7" s="116"/>
      <c r="C7" s="116"/>
      <c r="D7" s="116"/>
      <c r="E7" s="116"/>
      <c r="F7" s="116"/>
    </row>
    <row r="8" spans="1:6">
      <c r="A8" s="116"/>
      <c r="B8" s="116"/>
      <c r="C8" s="116"/>
      <c r="D8" s="116"/>
      <c r="E8" s="116"/>
      <c r="F8" s="116"/>
    </row>
    <row r="9" spans="1:6">
      <c r="A9" s="115" t="s">
        <v>165</v>
      </c>
      <c r="B9" s="115"/>
      <c r="C9" s="115"/>
      <c r="D9" s="115"/>
      <c r="E9" s="115" t="s">
        <v>95</v>
      </c>
      <c r="F9" s="56"/>
    </row>
    <row r="10" spans="1:6" ht="13.15" customHeight="1">
      <c r="A10" s="562" t="s">
        <v>96</v>
      </c>
      <c r="B10" s="653" t="s">
        <v>224</v>
      </c>
      <c r="C10" s="653"/>
      <c r="D10" s="653"/>
      <c r="E10" s="653"/>
      <c r="F10" s="78"/>
    </row>
    <row r="11" spans="1:6" ht="27.6" customHeight="1">
      <c r="A11" s="563"/>
      <c r="B11" s="167" t="s">
        <v>215</v>
      </c>
      <c r="C11" s="168" t="s">
        <v>334</v>
      </c>
      <c r="D11" s="167" t="s">
        <v>223</v>
      </c>
      <c r="E11" s="167" t="s">
        <v>66</v>
      </c>
    </row>
    <row r="12" spans="1:6" ht="37.9" customHeight="1">
      <c r="A12" s="27" t="s">
        <v>435</v>
      </c>
      <c r="B12" s="204">
        <v>21224</v>
      </c>
      <c r="C12" s="205"/>
      <c r="D12" s="205"/>
      <c r="E12" s="204">
        <f>SUM(B12:D12)</f>
        <v>21224</v>
      </c>
    </row>
    <row r="13" spans="1:6" ht="42.6" customHeight="1">
      <c r="A13" s="27" t="s">
        <v>688</v>
      </c>
      <c r="B13" s="204">
        <v>139700</v>
      </c>
      <c r="C13" s="205"/>
      <c r="D13" s="205"/>
      <c r="E13" s="204">
        <f>SUM(B13:D13)</f>
        <v>139700</v>
      </c>
    </row>
    <row r="14" spans="1:6" ht="26.45" customHeight="1">
      <c r="A14" s="27"/>
      <c r="B14" s="206"/>
      <c r="C14" s="205"/>
      <c r="D14" s="205"/>
      <c r="E14" s="204">
        <f>SUM(B14:D14)</f>
        <v>0</v>
      </c>
    </row>
    <row r="15" spans="1:6" ht="33" customHeight="1">
      <c r="A15" s="27"/>
      <c r="B15" s="207"/>
      <c r="C15" s="205"/>
      <c r="D15" s="206"/>
      <c r="E15" s="204">
        <f>SUM(B15:D15)</f>
        <v>0</v>
      </c>
    </row>
    <row r="16" spans="1:6" ht="36.6" customHeight="1">
      <c r="A16" s="208" t="s">
        <v>222</v>
      </c>
      <c r="B16" s="209">
        <f>SUM(B12:B15)</f>
        <v>160924</v>
      </c>
      <c r="C16" s="209">
        <f>SUM(C12:C15)</f>
        <v>0</v>
      </c>
      <c r="D16" s="209">
        <f>SUM(D12:D15)</f>
        <v>0</v>
      </c>
      <c r="E16" s="209">
        <f>SUM(E12:E15)</f>
        <v>160924</v>
      </c>
    </row>
  </sheetData>
  <mergeCells count="5">
    <mergeCell ref="A2:F2"/>
    <mergeCell ref="A10:A11"/>
    <mergeCell ref="A6:F6"/>
    <mergeCell ref="A5:F5"/>
    <mergeCell ref="B10:E10"/>
  </mergeCells>
  <phoneticPr fontId="10" type="noConversion"/>
  <printOptions horizontalCentered="1"/>
  <pageMargins left="0.43307086614173229" right="0.15748031496062992" top="0.55118110236220474" bottom="0.31496062992125984" header="0.27559055118110237" footer="0.19685039370078741"/>
  <pageSetup paperSize="9" scale="85" orientation="landscape" r:id="rId1"/>
  <headerFooter alignWithMargins="0">
    <oddHeader>&amp;LVeresegyház Város Önkormányzat&amp;C&amp;12 2015. évi költségvetés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E36"/>
  <sheetViews>
    <sheetView view="pageLayout" workbookViewId="0">
      <selection activeCell="I12" sqref="I12"/>
    </sheetView>
  </sheetViews>
  <sheetFormatPr defaultRowHeight="12.75"/>
  <cols>
    <col min="4" max="4" width="14.85546875" customWidth="1"/>
    <col min="5" max="5" width="13.85546875" customWidth="1"/>
  </cols>
  <sheetData>
    <row r="1" spans="1:5">
      <c r="E1" s="25" t="s">
        <v>233</v>
      </c>
    </row>
    <row r="4" spans="1:5">
      <c r="A4" s="570"/>
      <c r="B4" s="570"/>
      <c r="C4" s="570"/>
      <c r="D4" s="570"/>
      <c r="E4" s="570"/>
    </row>
    <row r="5" spans="1:5">
      <c r="A5" s="26"/>
      <c r="B5" s="26"/>
      <c r="C5" s="26"/>
      <c r="D5" s="26"/>
      <c r="E5" s="59"/>
    </row>
    <row r="6" spans="1:5">
      <c r="A6" s="552" t="s">
        <v>481</v>
      </c>
      <c r="B6" s="552"/>
      <c r="C6" s="552"/>
      <c r="D6" s="552"/>
      <c r="E6" s="552"/>
    </row>
    <row r="7" spans="1:5">
      <c r="A7" s="58"/>
      <c r="B7" s="58"/>
      <c r="C7" s="58"/>
      <c r="D7" s="58"/>
      <c r="E7" s="58"/>
    </row>
    <row r="8" spans="1:5">
      <c r="A8" s="557" t="s">
        <v>231</v>
      </c>
      <c r="B8" s="557"/>
      <c r="C8" s="557"/>
      <c r="D8" s="557"/>
      <c r="E8" s="557"/>
    </row>
    <row r="9" spans="1:5" ht="17.25" customHeight="1">
      <c r="A9" s="659" t="s">
        <v>147</v>
      </c>
      <c r="B9" s="660"/>
      <c r="C9" s="660"/>
      <c r="D9" s="661"/>
      <c r="E9" s="664" t="s">
        <v>178</v>
      </c>
    </row>
    <row r="10" spans="1:5" ht="18" customHeight="1">
      <c r="A10" s="662"/>
      <c r="B10" s="663"/>
      <c r="C10" s="663"/>
      <c r="D10" s="587"/>
      <c r="E10" s="664"/>
    </row>
    <row r="11" spans="1:5" ht="18" customHeight="1">
      <c r="A11" s="665" t="s">
        <v>886</v>
      </c>
      <c r="B11" s="666"/>
      <c r="C11" s="666"/>
      <c r="D11" s="667"/>
      <c r="E11" s="31">
        <v>86589</v>
      </c>
    </row>
    <row r="12" spans="1:5" ht="18" customHeight="1">
      <c r="A12" s="665" t="s">
        <v>887</v>
      </c>
      <c r="B12" s="666"/>
      <c r="C12" s="666"/>
      <c r="D12" s="667"/>
      <c r="E12" s="31">
        <v>263205</v>
      </c>
    </row>
    <row r="13" spans="1:5" ht="18" customHeight="1">
      <c r="A13" s="654" t="s">
        <v>230</v>
      </c>
      <c r="B13" s="655"/>
      <c r="C13" s="655"/>
      <c r="D13" s="656"/>
      <c r="E13" s="31"/>
    </row>
    <row r="14" spans="1:5" ht="16.5" customHeight="1">
      <c r="A14" s="654"/>
      <c r="B14" s="655"/>
      <c r="C14" s="655"/>
      <c r="D14" s="656"/>
      <c r="E14" s="31"/>
    </row>
    <row r="15" spans="1:5" ht="18" customHeight="1">
      <c r="A15" s="654"/>
      <c r="B15" s="655"/>
      <c r="C15" s="655"/>
      <c r="D15" s="656"/>
      <c r="E15" s="31"/>
    </row>
    <row r="16" spans="1:5" ht="16.5" customHeight="1">
      <c r="A16" s="654"/>
      <c r="B16" s="655"/>
      <c r="C16" s="655"/>
      <c r="D16" s="656"/>
      <c r="E16" s="31"/>
    </row>
    <row r="17" spans="1:5" ht="18" customHeight="1">
      <c r="A17" s="654"/>
      <c r="B17" s="655"/>
      <c r="C17" s="655"/>
      <c r="D17" s="656"/>
      <c r="E17" s="31"/>
    </row>
    <row r="18" spans="1:5" ht="17.25" customHeight="1">
      <c r="A18" s="654"/>
      <c r="B18" s="655"/>
      <c r="C18" s="655"/>
      <c r="D18" s="656"/>
      <c r="E18" s="31"/>
    </row>
    <row r="19" spans="1:5" ht="18" customHeight="1">
      <c r="A19" s="657" t="s">
        <v>229</v>
      </c>
      <c r="B19" s="658"/>
      <c r="C19" s="658"/>
      <c r="D19" s="658"/>
      <c r="E19" s="370">
        <f>SUM(E11:E18)</f>
        <v>349794</v>
      </c>
    </row>
    <row r="23" spans="1:5">
      <c r="A23" s="552" t="s">
        <v>232</v>
      </c>
      <c r="B23" s="552"/>
      <c r="C23" s="552"/>
      <c r="D23" s="552"/>
      <c r="E23" s="552"/>
    </row>
    <row r="24" spans="1:5">
      <c r="A24" s="58"/>
      <c r="B24" s="58"/>
      <c r="C24" s="58"/>
      <c r="D24" s="58"/>
      <c r="E24" s="58"/>
    </row>
    <row r="25" spans="1:5">
      <c r="A25" s="557" t="s">
        <v>231</v>
      </c>
      <c r="B25" s="557"/>
      <c r="C25" s="557"/>
      <c r="D25" s="557"/>
      <c r="E25" s="557"/>
    </row>
    <row r="26" spans="1:5">
      <c r="A26" s="659" t="s">
        <v>147</v>
      </c>
      <c r="B26" s="660"/>
      <c r="C26" s="660"/>
      <c r="D26" s="661"/>
      <c r="E26" s="664" t="s">
        <v>178</v>
      </c>
    </row>
    <row r="27" spans="1:5">
      <c r="A27" s="662"/>
      <c r="B27" s="663"/>
      <c r="C27" s="663"/>
      <c r="D27" s="587"/>
      <c r="E27" s="664"/>
    </row>
    <row r="28" spans="1:5">
      <c r="A28" s="665" t="s">
        <v>885</v>
      </c>
      <c r="B28" s="666"/>
      <c r="C28" s="666"/>
      <c r="D28" s="667"/>
      <c r="E28" s="31">
        <v>100000</v>
      </c>
    </row>
    <row r="29" spans="1:5">
      <c r="A29" s="654"/>
      <c r="B29" s="655"/>
      <c r="C29" s="655"/>
      <c r="D29" s="656"/>
      <c r="E29" s="31"/>
    </row>
    <row r="30" spans="1:5">
      <c r="A30" s="654" t="s">
        <v>230</v>
      </c>
      <c r="B30" s="655"/>
      <c r="C30" s="655"/>
      <c r="D30" s="656"/>
      <c r="E30" s="31"/>
    </row>
    <row r="31" spans="1:5">
      <c r="A31" s="654"/>
      <c r="B31" s="655"/>
      <c r="C31" s="655"/>
      <c r="D31" s="656"/>
      <c r="E31" s="31"/>
    </row>
    <row r="32" spans="1:5">
      <c r="A32" s="654"/>
      <c r="B32" s="655"/>
      <c r="C32" s="655"/>
      <c r="D32" s="656"/>
      <c r="E32" s="31"/>
    </row>
    <row r="33" spans="1:5">
      <c r="A33" s="654"/>
      <c r="B33" s="655"/>
      <c r="C33" s="655"/>
      <c r="D33" s="656"/>
      <c r="E33" s="31"/>
    </row>
    <row r="34" spans="1:5">
      <c r="A34" s="654"/>
      <c r="B34" s="655"/>
      <c r="C34" s="655"/>
      <c r="D34" s="656"/>
      <c r="E34" s="31"/>
    </row>
    <row r="35" spans="1:5">
      <c r="A35" s="654"/>
      <c r="B35" s="655"/>
      <c r="C35" s="655"/>
      <c r="D35" s="656"/>
      <c r="E35" s="31"/>
    </row>
    <row r="36" spans="1:5">
      <c r="A36" s="657" t="s">
        <v>229</v>
      </c>
      <c r="B36" s="658"/>
      <c r="C36" s="658"/>
      <c r="D36" s="658"/>
      <c r="E36" s="370">
        <f>SUM(E28:E35)</f>
        <v>100000</v>
      </c>
    </row>
  </sheetData>
  <mergeCells count="27">
    <mergeCell ref="A8:E8"/>
    <mergeCell ref="A4:E4"/>
    <mergeCell ref="A6:E6"/>
    <mergeCell ref="E9:E10"/>
    <mergeCell ref="A19:D19"/>
    <mergeCell ref="A11:D11"/>
    <mergeCell ref="A12:D12"/>
    <mergeCell ref="A16:D16"/>
    <mergeCell ref="A17:D17"/>
    <mergeCell ref="A18:D18"/>
    <mergeCell ref="A15:D15"/>
    <mergeCell ref="A14:D14"/>
    <mergeCell ref="A13:D13"/>
    <mergeCell ref="A9:D10"/>
    <mergeCell ref="A23:E23"/>
    <mergeCell ref="A25:E25"/>
    <mergeCell ref="A26:D27"/>
    <mergeCell ref="E26:E27"/>
    <mergeCell ref="A28:D28"/>
    <mergeCell ref="A34:D34"/>
    <mergeCell ref="A35:D35"/>
    <mergeCell ref="A36:D36"/>
    <mergeCell ref="A29:D29"/>
    <mergeCell ref="A30:D30"/>
    <mergeCell ref="A31:D31"/>
    <mergeCell ref="A32:D32"/>
    <mergeCell ref="A33:D33"/>
  </mergeCells>
  <phoneticPr fontId="10" type="noConversion"/>
  <printOptions horizontalCentered="1"/>
  <pageMargins left="0.43307086614173229" right="0.15748031496062992" top="0.55118110236220474" bottom="0.31496062992125984" header="0.27559055118110237" footer="0.19685039370078741"/>
  <pageSetup paperSize="9" scale="85" orientation="portrait" r:id="rId1"/>
  <headerFooter alignWithMargins="0">
    <oddHeader>&amp;LVeresegyház Város Önkormányzat&amp;C&amp;12 2015. évi költségvetés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H40"/>
  <sheetViews>
    <sheetView view="pageLayout" workbookViewId="0">
      <selection activeCell="I15" sqref="I15"/>
    </sheetView>
  </sheetViews>
  <sheetFormatPr defaultRowHeight="12.75"/>
  <cols>
    <col min="2" max="2" width="37" customWidth="1"/>
    <col min="3" max="3" width="16.28515625" customWidth="1"/>
    <col min="4" max="4" width="14.5703125" customWidth="1"/>
    <col min="5" max="5" width="14.85546875" customWidth="1"/>
    <col min="6" max="6" width="12.42578125" customWidth="1"/>
    <col min="7" max="7" width="14" customWidth="1"/>
    <col min="8" max="8" width="12.28515625" customWidth="1"/>
    <col min="258" max="258" width="37" customWidth="1"/>
    <col min="259" max="259" width="16.28515625" customWidth="1"/>
    <col min="260" max="260" width="14.5703125" customWidth="1"/>
    <col min="261" max="261" width="14.85546875" customWidth="1"/>
    <col min="262" max="262" width="12.42578125" customWidth="1"/>
    <col min="263" max="263" width="14" customWidth="1"/>
    <col min="264" max="264" width="12.28515625" customWidth="1"/>
    <col min="514" max="514" width="37" customWidth="1"/>
    <col min="515" max="515" width="16.28515625" customWidth="1"/>
    <col min="516" max="516" width="14.5703125" customWidth="1"/>
    <col min="517" max="517" width="14.85546875" customWidth="1"/>
    <col min="518" max="518" width="12.42578125" customWidth="1"/>
    <col min="519" max="519" width="14" customWidth="1"/>
    <col min="520" max="520" width="12.28515625" customWidth="1"/>
    <col min="770" max="770" width="37" customWidth="1"/>
    <col min="771" max="771" width="16.28515625" customWidth="1"/>
    <col min="772" max="772" width="14.5703125" customWidth="1"/>
    <col min="773" max="773" width="14.85546875" customWidth="1"/>
    <col min="774" max="774" width="12.42578125" customWidth="1"/>
    <col min="775" max="775" width="14" customWidth="1"/>
    <col min="776" max="776" width="12.28515625" customWidth="1"/>
    <col min="1026" max="1026" width="37" customWidth="1"/>
    <col min="1027" max="1027" width="16.28515625" customWidth="1"/>
    <col min="1028" max="1028" width="14.5703125" customWidth="1"/>
    <col min="1029" max="1029" width="14.85546875" customWidth="1"/>
    <col min="1030" max="1030" width="12.42578125" customWidth="1"/>
    <col min="1031" max="1031" width="14" customWidth="1"/>
    <col min="1032" max="1032" width="12.28515625" customWidth="1"/>
    <col min="1282" max="1282" width="37" customWidth="1"/>
    <col min="1283" max="1283" width="16.28515625" customWidth="1"/>
    <col min="1284" max="1284" width="14.5703125" customWidth="1"/>
    <col min="1285" max="1285" width="14.85546875" customWidth="1"/>
    <col min="1286" max="1286" width="12.42578125" customWidth="1"/>
    <col min="1287" max="1287" width="14" customWidth="1"/>
    <col min="1288" max="1288" width="12.28515625" customWidth="1"/>
    <col min="1538" max="1538" width="37" customWidth="1"/>
    <col min="1539" max="1539" width="16.28515625" customWidth="1"/>
    <col min="1540" max="1540" width="14.5703125" customWidth="1"/>
    <col min="1541" max="1541" width="14.85546875" customWidth="1"/>
    <col min="1542" max="1542" width="12.42578125" customWidth="1"/>
    <col min="1543" max="1543" width="14" customWidth="1"/>
    <col min="1544" max="1544" width="12.28515625" customWidth="1"/>
    <col min="1794" max="1794" width="37" customWidth="1"/>
    <col min="1795" max="1795" width="16.28515625" customWidth="1"/>
    <col min="1796" max="1796" width="14.5703125" customWidth="1"/>
    <col min="1797" max="1797" width="14.85546875" customWidth="1"/>
    <col min="1798" max="1798" width="12.42578125" customWidth="1"/>
    <col min="1799" max="1799" width="14" customWidth="1"/>
    <col min="1800" max="1800" width="12.28515625" customWidth="1"/>
    <col min="2050" max="2050" width="37" customWidth="1"/>
    <col min="2051" max="2051" width="16.28515625" customWidth="1"/>
    <col min="2052" max="2052" width="14.5703125" customWidth="1"/>
    <col min="2053" max="2053" width="14.85546875" customWidth="1"/>
    <col min="2054" max="2054" width="12.42578125" customWidth="1"/>
    <col min="2055" max="2055" width="14" customWidth="1"/>
    <col min="2056" max="2056" width="12.28515625" customWidth="1"/>
    <col min="2306" max="2306" width="37" customWidth="1"/>
    <col min="2307" max="2307" width="16.28515625" customWidth="1"/>
    <col min="2308" max="2308" width="14.5703125" customWidth="1"/>
    <col min="2309" max="2309" width="14.85546875" customWidth="1"/>
    <col min="2310" max="2310" width="12.42578125" customWidth="1"/>
    <col min="2311" max="2311" width="14" customWidth="1"/>
    <col min="2312" max="2312" width="12.28515625" customWidth="1"/>
    <col min="2562" max="2562" width="37" customWidth="1"/>
    <col min="2563" max="2563" width="16.28515625" customWidth="1"/>
    <col min="2564" max="2564" width="14.5703125" customWidth="1"/>
    <col min="2565" max="2565" width="14.85546875" customWidth="1"/>
    <col min="2566" max="2566" width="12.42578125" customWidth="1"/>
    <col min="2567" max="2567" width="14" customWidth="1"/>
    <col min="2568" max="2568" width="12.28515625" customWidth="1"/>
    <col min="2818" max="2818" width="37" customWidth="1"/>
    <col min="2819" max="2819" width="16.28515625" customWidth="1"/>
    <col min="2820" max="2820" width="14.5703125" customWidth="1"/>
    <col min="2821" max="2821" width="14.85546875" customWidth="1"/>
    <col min="2822" max="2822" width="12.42578125" customWidth="1"/>
    <col min="2823" max="2823" width="14" customWidth="1"/>
    <col min="2824" max="2824" width="12.28515625" customWidth="1"/>
    <col min="3074" max="3074" width="37" customWidth="1"/>
    <col min="3075" max="3075" width="16.28515625" customWidth="1"/>
    <col min="3076" max="3076" width="14.5703125" customWidth="1"/>
    <col min="3077" max="3077" width="14.85546875" customWidth="1"/>
    <col min="3078" max="3078" width="12.42578125" customWidth="1"/>
    <col min="3079" max="3079" width="14" customWidth="1"/>
    <col min="3080" max="3080" width="12.28515625" customWidth="1"/>
    <col min="3330" max="3330" width="37" customWidth="1"/>
    <col min="3331" max="3331" width="16.28515625" customWidth="1"/>
    <col min="3332" max="3332" width="14.5703125" customWidth="1"/>
    <col min="3333" max="3333" width="14.85546875" customWidth="1"/>
    <col min="3334" max="3334" width="12.42578125" customWidth="1"/>
    <col min="3335" max="3335" width="14" customWidth="1"/>
    <col min="3336" max="3336" width="12.28515625" customWidth="1"/>
    <col min="3586" max="3586" width="37" customWidth="1"/>
    <col min="3587" max="3587" width="16.28515625" customWidth="1"/>
    <col min="3588" max="3588" width="14.5703125" customWidth="1"/>
    <col min="3589" max="3589" width="14.85546875" customWidth="1"/>
    <col min="3590" max="3590" width="12.42578125" customWidth="1"/>
    <col min="3591" max="3591" width="14" customWidth="1"/>
    <col min="3592" max="3592" width="12.28515625" customWidth="1"/>
    <col min="3842" max="3842" width="37" customWidth="1"/>
    <col min="3843" max="3843" width="16.28515625" customWidth="1"/>
    <col min="3844" max="3844" width="14.5703125" customWidth="1"/>
    <col min="3845" max="3845" width="14.85546875" customWidth="1"/>
    <col min="3846" max="3846" width="12.42578125" customWidth="1"/>
    <col min="3847" max="3847" width="14" customWidth="1"/>
    <col min="3848" max="3848" width="12.28515625" customWidth="1"/>
    <col min="4098" max="4098" width="37" customWidth="1"/>
    <col min="4099" max="4099" width="16.28515625" customWidth="1"/>
    <col min="4100" max="4100" width="14.5703125" customWidth="1"/>
    <col min="4101" max="4101" width="14.85546875" customWidth="1"/>
    <col min="4102" max="4102" width="12.42578125" customWidth="1"/>
    <col min="4103" max="4103" width="14" customWidth="1"/>
    <col min="4104" max="4104" width="12.28515625" customWidth="1"/>
    <col min="4354" max="4354" width="37" customWidth="1"/>
    <col min="4355" max="4355" width="16.28515625" customWidth="1"/>
    <col min="4356" max="4356" width="14.5703125" customWidth="1"/>
    <col min="4357" max="4357" width="14.85546875" customWidth="1"/>
    <col min="4358" max="4358" width="12.42578125" customWidth="1"/>
    <col min="4359" max="4359" width="14" customWidth="1"/>
    <col min="4360" max="4360" width="12.28515625" customWidth="1"/>
    <col min="4610" max="4610" width="37" customWidth="1"/>
    <col min="4611" max="4611" width="16.28515625" customWidth="1"/>
    <col min="4612" max="4612" width="14.5703125" customWidth="1"/>
    <col min="4613" max="4613" width="14.85546875" customWidth="1"/>
    <col min="4614" max="4614" width="12.42578125" customWidth="1"/>
    <col min="4615" max="4615" width="14" customWidth="1"/>
    <col min="4616" max="4616" width="12.28515625" customWidth="1"/>
    <col min="4866" max="4866" width="37" customWidth="1"/>
    <col min="4867" max="4867" width="16.28515625" customWidth="1"/>
    <col min="4868" max="4868" width="14.5703125" customWidth="1"/>
    <col min="4869" max="4869" width="14.85546875" customWidth="1"/>
    <col min="4870" max="4870" width="12.42578125" customWidth="1"/>
    <col min="4871" max="4871" width="14" customWidth="1"/>
    <col min="4872" max="4872" width="12.28515625" customWidth="1"/>
    <col min="5122" max="5122" width="37" customWidth="1"/>
    <col min="5123" max="5123" width="16.28515625" customWidth="1"/>
    <col min="5124" max="5124" width="14.5703125" customWidth="1"/>
    <col min="5125" max="5125" width="14.85546875" customWidth="1"/>
    <col min="5126" max="5126" width="12.42578125" customWidth="1"/>
    <col min="5127" max="5127" width="14" customWidth="1"/>
    <col min="5128" max="5128" width="12.28515625" customWidth="1"/>
    <col min="5378" max="5378" width="37" customWidth="1"/>
    <col min="5379" max="5379" width="16.28515625" customWidth="1"/>
    <col min="5380" max="5380" width="14.5703125" customWidth="1"/>
    <col min="5381" max="5381" width="14.85546875" customWidth="1"/>
    <col min="5382" max="5382" width="12.42578125" customWidth="1"/>
    <col min="5383" max="5383" width="14" customWidth="1"/>
    <col min="5384" max="5384" width="12.28515625" customWidth="1"/>
    <col min="5634" max="5634" width="37" customWidth="1"/>
    <col min="5635" max="5635" width="16.28515625" customWidth="1"/>
    <col min="5636" max="5636" width="14.5703125" customWidth="1"/>
    <col min="5637" max="5637" width="14.85546875" customWidth="1"/>
    <col min="5638" max="5638" width="12.42578125" customWidth="1"/>
    <col min="5639" max="5639" width="14" customWidth="1"/>
    <col min="5640" max="5640" width="12.28515625" customWidth="1"/>
    <col min="5890" max="5890" width="37" customWidth="1"/>
    <col min="5891" max="5891" width="16.28515625" customWidth="1"/>
    <col min="5892" max="5892" width="14.5703125" customWidth="1"/>
    <col min="5893" max="5893" width="14.85546875" customWidth="1"/>
    <col min="5894" max="5894" width="12.42578125" customWidth="1"/>
    <col min="5895" max="5895" width="14" customWidth="1"/>
    <col min="5896" max="5896" width="12.28515625" customWidth="1"/>
    <col min="6146" max="6146" width="37" customWidth="1"/>
    <col min="6147" max="6147" width="16.28515625" customWidth="1"/>
    <col min="6148" max="6148" width="14.5703125" customWidth="1"/>
    <col min="6149" max="6149" width="14.85546875" customWidth="1"/>
    <col min="6150" max="6150" width="12.42578125" customWidth="1"/>
    <col min="6151" max="6151" width="14" customWidth="1"/>
    <col min="6152" max="6152" width="12.28515625" customWidth="1"/>
    <col min="6402" max="6402" width="37" customWidth="1"/>
    <col min="6403" max="6403" width="16.28515625" customWidth="1"/>
    <col min="6404" max="6404" width="14.5703125" customWidth="1"/>
    <col min="6405" max="6405" width="14.85546875" customWidth="1"/>
    <col min="6406" max="6406" width="12.42578125" customWidth="1"/>
    <col min="6407" max="6407" width="14" customWidth="1"/>
    <col min="6408" max="6408" width="12.28515625" customWidth="1"/>
    <col min="6658" max="6658" width="37" customWidth="1"/>
    <col min="6659" max="6659" width="16.28515625" customWidth="1"/>
    <col min="6660" max="6660" width="14.5703125" customWidth="1"/>
    <col min="6661" max="6661" width="14.85546875" customWidth="1"/>
    <col min="6662" max="6662" width="12.42578125" customWidth="1"/>
    <col min="6663" max="6663" width="14" customWidth="1"/>
    <col min="6664" max="6664" width="12.28515625" customWidth="1"/>
    <col min="6914" max="6914" width="37" customWidth="1"/>
    <col min="6915" max="6915" width="16.28515625" customWidth="1"/>
    <col min="6916" max="6916" width="14.5703125" customWidth="1"/>
    <col min="6917" max="6917" width="14.85546875" customWidth="1"/>
    <col min="6918" max="6918" width="12.42578125" customWidth="1"/>
    <col min="6919" max="6919" width="14" customWidth="1"/>
    <col min="6920" max="6920" width="12.28515625" customWidth="1"/>
    <col min="7170" max="7170" width="37" customWidth="1"/>
    <col min="7171" max="7171" width="16.28515625" customWidth="1"/>
    <col min="7172" max="7172" width="14.5703125" customWidth="1"/>
    <col min="7173" max="7173" width="14.85546875" customWidth="1"/>
    <col min="7174" max="7174" width="12.42578125" customWidth="1"/>
    <col min="7175" max="7175" width="14" customWidth="1"/>
    <col min="7176" max="7176" width="12.28515625" customWidth="1"/>
    <col min="7426" max="7426" width="37" customWidth="1"/>
    <col min="7427" max="7427" width="16.28515625" customWidth="1"/>
    <col min="7428" max="7428" width="14.5703125" customWidth="1"/>
    <col min="7429" max="7429" width="14.85546875" customWidth="1"/>
    <col min="7430" max="7430" width="12.42578125" customWidth="1"/>
    <col min="7431" max="7431" width="14" customWidth="1"/>
    <col min="7432" max="7432" width="12.28515625" customWidth="1"/>
    <col min="7682" max="7682" width="37" customWidth="1"/>
    <col min="7683" max="7683" width="16.28515625" customWidth="1"/>
    <col min="7684" max="7684" width="14.5703125" customWidth="1"/>
    <col min="7685" max="7685" width="14.85546875" customWidth="1"/>
    <col min="7686" max="7686" width="12.42578125" customWidth="1"/>
    <col min="7687" max="7687" width="14" customWidth="1"/>
    <col min="7688" max="7688" width="12.28515625" customWidth="1"/>
    <col min="7938" max="7938" width="37" customWidth="1"/>
    <col min="7939" max="7939" width="16.28515625" customWidth="1"/>
    <col min="7940" max="7940" width="14.5703125" customWidth="1"/>
    <col min="7941" max="7941" width="14.85546875" customWidth="1"/>
    <col min="7942" max="7942" width="12.42578125" customWidth="1"/>
    <col min="7943" max="7943" width="14" customWidth="1"/>
    <col min="7944" max="7944" width="12.28515625" customWidth="1"/>
    <col min="8194" max="8194" width="37" customWidth="1"/>
    <col min="8195" max="8195" width="16.28515625" customWidth="1"/>
    <col min="8196" max="8196" width="14.5703125" customWidth="1"/>
    <col min="8197" max="8197" width="14.85546875" customWidth="1"/>
    <col min="8198" max="8198" width="12.42578125" customWidth="1"/>
    <col min="8199" max="8199" width="14" customWidth="1"/>
    <col min="8200" max="8200" width="12.28515625" customWidth="1"/>
    <col min="8450" max="8450" width="37" customWidth="1"/>
    <col min="8451" max="8451" width="16.28515625" customWidth="1"/>
    <col min="8452" max="8452" width="14.5703125" customWidth="1"/>
    <col min="8453" max="8453" width="14.85546875" customWidth="1"/>
    <col min="8454" max="8454" width="12.42578125" customWidth="1"/>
    <col min="8455" max="8455" width="14" customWidth="1"/>
    <col min="8456" max="8456" width="12.28515625" customWidth="1"/>
    <col min="8706" max="8706" width="37" customWidth="1"/>
    <col min="8707" max="8707" width="16.28515625" customWidth="1"/>
    <col min="8708" max="8708" width="14.5703125" customWidth="1"/>
    <col min="8709" max="8709" width="14.85546875" customWidth="1"/>
    <col min="8710" max="8710" width="12.42578125" customWidth="1"/>
    <col min="8711" max="8711" width="14" customWidth="1"/>
    <col min="8712" max="8712" width="12.28515625" customWidth="1"/>
    <col min="8962" max="8962" width="37" customWidth="1"/>
    <col min="8963" max="8963" width="16.28515625" customWidth="1"/>
    <col min="8964" max="8964" width="14.5703125" customWidth="1"/>
    <col min="8965" max="8965" width="14.85546875" customWidth="1"/>
    <col min="8966" max="8966" width="12.42578125" customWidth="1"/>
    <col min="8967" max="8967" width="14" customWidth="1"/>
    <col min="8968" max="8968" width="12.28515625" customWidth="1"/>
    <col min="9218" max="9218" width="37" customWidth="1"/>
    <col min="9219" max="9219" width="16.28515625" customWidth="1"/>
    <col min="9220" max="9220" width="14.5703125" customWidth="1"/>
    <col min="9221" max="9221" width="14.85546875" customWidth="1"/>
    <col min="9222" max="9222" width="12.42578125" customWidth="1"/>
    <col min="9223" max="9223" width="14" customWidth="1"/>
    <col min="9224" max="9224" width="12.28515625" customWidth="1"/>
    <col min="9474" max="9474" width="37" customWidth="1"/>
    <col min="9475" max="9475" width="16.28515625" customWidth="1"/>
    <col min="9476" max="9476" width="14.5703125" customWidth="1"/>
    <col min="9477" max="9477" width="14.85546875" customWidth="1"/>
    <col min="9478" max="9478" width="12.42578125" customWidth="1"/>
    <col min="9479" max="9479" width="14" customWidth="1"/>
    <col min="9480" max="9480" width="12.28515625" customWidth="1"/>
    <col min="9730" max="9730" width="37" customWidth="1"/>
    <col min="9731" max="9731" width="16.28515625" customWidth="1"/>
    <col min="9732" max="9732" width="14.5703125" customWidth="1"/>
    <col min="9733" max="9733" width="14.85546875" customWidth="1"/>
    <col min="9734" max="9734" width="12.42578125" customWidth="1"/>
    <col min="9735" max="9735" width="14" customWidth="1"/>
    <col min="9736" max="9736" width="12.28515625" customWidth="1"/>
    <col min="9986" max="9986" width="37" customWidth="1"/>
    <col min="9987" max="9987" width="16.28515625" customWidth="1"/>
    <col min="9988" max="9988" width="14.5703125" customWidth="1"/>
    <col min="9989" max="9989" width="14.85546875" customWidth="1"/>
    <col min="9990" max="9990" width="12.42578125" customWidth="1"/>
    <col min="9991" max="9991" width="14" customWidth="1"/>
    <col min="9992" max="9992" width="12.28515625" customWidth="1"/>
    <col min="10242" max="10242" width="37" customWidth="1"/>
    <col min="10243" max="10243" width="16.28515625" customWidth="1"/>
    <col min="10244" max="10244" width="14.5703125" customWidth="1"/>
    <col min="10245" max="10245" width="14.85546875" customWidth="1"/>
    <col min="10246" max="10246" width="12.42578125" customWidth="1"/>
    <col min="10247" max="10247" width="14" customWidth="1"/>
    <col min="10248" max="10248" width="12.28515625" customWidth="1"/>
    <col min="10498" max="10498" width="37" customWidth="1"/>
    <col min="10499" max="10499" width="16.28515625" customWidth="1"/>
    <col min="10500" max="10500" width="14.5703125" customWidth="1"/>
    <col min="10501" max="10501" width="14.85546875" customWidth="1"/>
    <col min="10502" max="10502" width="12.42578125" customWidth="1"/>
    <col min="10503" max="10503" width="14" customWidth="1"/>
    <col min="10504" max="10504" width="12.28515625" customWidth="1"/>
    <col min="10754" max="10754" width="37" customWidth="1"/>
    <col min="10755" max="10755" width="16.28515625" customWidth="1"/>
    <col min="10756" max="10756" width="14.5703125" customWidth="1"/>
    <col min="10757" max="10757" width="14.85546875" customWidth="1"/>
    <col min="10758" max="10758" width="12.42578125" customWidth="1"/>
    <col min="10759" max="10759" width="14" customWidth="1"/>
    <col min="10760" max="10760" width="12.28515625" customWidth="1"/>
    <col min="11010" max="11010" width="37" customWidth="1"/>
    <col min="11011" max="11011" width="16.28515625" customWidth="1"/>
    <col min="11012" max="11012" width="14.5703125" customWidth="1"/>
    <col min="11013" max="11013" width="14.85546875" customWidth="1"/>
    <col min="11014" max="11014" width="12.42578125" customWidth="1"/>
    <col min="11015" max="11015" width="14" customWidth="1"/>
    <col min="11016" max="11016" width="12.28515625" customWidth="1"/>
    <col min="11266" max="11266" width="37" customWidth="1"/>
    <col min="11267" max="11267" width="16.28515625" customWidth="1"/>
    <col min="11268" max="11268" width="14.5703125" customWidth="1"/>
    <col min="11269" max="11269" width="14.85546875" customWidth="1"/>
    <col min="11270" max="11270" width="12.42578125" customWidth="1"/>
    <col min="11271" max="11271" width="14" customWidth="1"/>
    <col min="11272" max="11272" width="12.28515625" customWidth="1"/>
    <col min="11522" max="11522" width="37" customWidth="1"/>
    <col min="11523" max="11523" width="16.28515625" customWidth="1"/>
    <col min="11524" max="11524" width="14.5703125" customWidth="1"/>
    <col min="11525" max="11525" width="14.85546875" customWidth="1"/>
    <col min="11526" max="11526" width="12.42578125" customWidth="1"/>
    <col min="11527" max="11527" width="14" customWidth="1"/>
    <col min="11528" max="11528" width="12.28515625" customWidth="1"/>
    <col min="11778" max="11778" width="37" customWidth="1"/>
    <col min="11779" max="11779" width="16.28515625" customWidth="1"/>
    <col min="11780" max="11780" width="14.5703125" customWidth="1"/>
    <col min="11781" max="11781" width="14.85546875" customWidth="1"/>
    <col min="11782" max="11782" width="12.42578125" customWidth="1"/>
    <col min="11783" max="11783" width="14" customWidth="1"/>
    <col min="11784" max="11784" width="12.28515625" customWidth="1"/>
    <col min="12034" max="12034" width="37" customWidth="1"/>
    <col min="12035" max="12035" width="16.28515625" customWidth="1"/>
    <col min="12036" max="12036" width="14.5703125" customWidth="1"/>
    <col min="12037" max="12037" width="14.85546875" customWidth="1"/>
    <col min="12038" max="12038" width="12.42578125" customWidth="1"/>
    <col min="12039" max="12039" width="14" customWidth="1"/>
    <col min="12040" max="12040" width="12.28515625" customWidth="1"/>
    <col min="12290" max="12290" width="37" customWidth="1"/>
    <col min="12291" max="12291" width="16.28515625" customWidth="1"/>
    <col min="12292" max="12292" width="14.5703125" customWidth="1"/>
    <col min="12293" max="12293" width="14.85546875" customWidth="1"/>
    <col min="12294" max="12294" width="12.42578125" customWidth="1"/>
    <col min="12295" max="12295" width="14" customWidth="1"/>
    <col min="12296" max="12296" width="12.28515625" customWidth="1"/>
    <col min="12546" max="12546" width="37" customWidth="1"/>
    <col min="12547" max="12547" width="16.28515625" customWidth="1"/>
    <col min="12548" max="12548" width="14.5703125" customWidth="1"/>
    <col min="12549" max="12549" width="14.85546875" customWidth="1"/>
    <col min="12550" max="12550" width="12.42578125" customWidth="1"/>
    <col min="12551" max="12551" width="14" customWidth="1"/>
    <col min="12552" max="12552" width="12.28515625" customWidth="1"/>
    <col min="12802" max="12802" width="37" customWidth="1"/>
    <col min="12803" max="12803" width="16.28515625" customWidth="1"/>
    <col min="12804" max="12804" width="14.5703125" customWidth="1"/>
    <col min="12805" max="12805" width="14.85546875" customWidth="1"/>
    <col min="12806" max="12806" width="12.42578125" customWidth="1"/>
    <col min="12807" max="12807" width="14" customWidth="1"/>
    <col min="12808" max="12808" width="12.28515625" customWidth="1"/>
    <col min="13058" max="13058" width="37" customWidth="1"/>
    <col min="13059" max="13059" width="16.28515625" customWidth="1"/>
    <col min="13060" max="13060" width="14.5703125" customWidth="1"/>
    <col min="13061" max="13061" width="14.85546875" customWidth="1"/>
    <col min="13062" max="13062" width="12.42578125" customWidth="1"/>
    <col min="13063" max="13063" width="14" customWidth="1"/>
    <col min="13064" max="13064" width="12.28515625" customWidth="1"/>
    <col min="13314" max="13314" width="37" customWidth="1"/>
    <col min="13315" max="13315" width="16.28515625" customWidth="1"/>
    <col min="13316" max="13316" width="14.5703125" customWidth="1"/>
    <col min="13317" max="13317" width="14.85546875" customWidth="1"/>
    <col min="13318" max="13318" width="12.42578125" customWidth="1"/>
    <col min="13319" max="13319" width="14" customWidth="1"/>
    <col min="13320" max="13320" width="12.28515625" customWidth="1"/>
    <col min="13570" max="13570" width="37" customWidth="1"/>
    <col min="13571" max="13571" width="16.28515625" customWidth="1"/>
    <col min="13572" max="13572" width="14.5703125" customWidth="1"/>
    <col min="13573" max="13573" width="14.85546875" customWidth="1"/>
    <col min="13574" max="13574" width="12.42578125" customWidth="1"/>
    <col min="13575" max="13575" width="14" customWidth="1"/>
    <col min="13576" max="13576" width="12.28515625" customWidth="1"/>
    <col min="13826" max="13826" width="37" customWidth="1"/>
    <col min="13827" max="13827" width="16.28515625" customWidth="1"/>
    <col min="13828" max="13828" width="14.5703125" customWidth="1"/>
    <col min="13829" max="13829" width="14.85546875" customWidth="1"/>
    <col min="13830" max="13830" width="12.42578125" customWidth="1"/>
    <col min="13831" max="13831" width="14" customWidth="1"/>
    <col min="13832" max="13832" width="12.28515625" customWidth="1"/>
    <col min="14082" max="14082" width="37" customWidth="1"/>
    <col min="14083" max="14083" width="16.28515625" customWidth="1"/>
    <col min="14084" max="14084" width="14.5703125" customWidth="1"/>
    <col min="14085" max="14085" width="14.85546875" customWidth="1"/>
    <col min="14086" max="14086" width="12.42578125" customWidth="1"/>
    <col min="14087" max="14087" width="14" customWidth="1"/>
    <col min="14088" max="14088" width="12.28515625" customWidth="1"/>
    <col min="14338" max="14338" width="37" customWidth="1"/>
    <col min="14339" max="14339" width="16.28515625" customWidth="1"/>
    <col min="14340" max="14340" width="14.5703125" customWidth="1"/>
    <col min="14341" max="14341" width="14.85546875" customWidth="1"/>
    <col min="14342" max="14342" width="12.42578125" customWidth="1"/>
    <col min="14343" max="14343" width="14" customWidth="1"/>
    <col min="14344" max="14344" width="12.28515625" customWidth="1"/>
    <col min="14594" max="14594" width="37" customWidth="1"/>
    <col min="14595" max="14595" width="16.28515625" customWidth="1"/>
    <col min="14596" max="14596" width="14.5703125" customWidth="1"/>
    <col min="14597" max="14597" width="14.85546875" customWidth="1"/>
    <col min="14598" max="14598" width="12.42578125" customWidth="1"/>
    <col min="14599" max="14599" width="14" customWidth="1"/>
    <col min="14600" max="14600" width="12.28515625" customWidth="1"/>
    <col min="14850" max="14850" width="37" customWidth="1"/>
    <col min="14851" max="14851" width="16.28515625" customWidth="1"/>
    <col min="14852" max="14852" width="14.5703125" customWidth="1"/>
    <col min="14853" max="14853" width="14.85546875" customWidth="1"/>
    <col min="14854" max="14854" width="12.42578125" customWidth="1"/>
    <col min="14855" max="14855" width="14" customWidth="1"/>
    <col min="14856" max="14856" width="12.28515625" customWidth="1"/>
    <col min="15106" max="15106" width="37" customWidth="1"/>
    <col min="15107" max="15107" width="16.28515625" customWidth="1"/>
    <col min="15108" max="15108" width="14.5703125" customWidth="1"/>
    <col min="15109" max="15109" width="14.85546875" customWidth="1"/>
    <col min="15110" max="15110" width="12.42578125" customWidth="1"/>
    <col min="15111" max="15111" width="14" customWidth="1"/>
    <col min="15112" max="15112" width="12.28515625" customWidth="1"/>
    <col min="15362" max="15362" width="37" customWidth="1"/>
    <col min="15363" max="15363" width="16.28515625" customWidth="1"/>
    <col min="15364" max="15364" width="14.5703125" customWidth="1"/>
    <col min="15365" max="15365" width="14.85546875" customWidth="1"/>
    <col min="15366" max="15366" width="12.42578125" customWidth="1"/>
    <col min="15367" max="15367" width="14" customWidth="1"/>
    <col min="15368" max="15368" width="12.28515625" customWidth="1"/>
    <col min="15618" max="15618" width="37" customWidth="1"/>
    <col min="15619" max="15619" width="16.28515625" customWidth="1"/>
    <col min="15620" max="15620" width="14.5703125" customWidth="1"/>
    <col min="15621" max="15621" width="14.85546875" customWidth="1"/>
    <col min="15622" max="15622" width="12.42578125" customWidth="1"/>
    <col min="15623" max="15623" width="14" customWidth="1"/>
    <col min="15624" max="15624" width="12.28515625" customWidth="1"/>
    <col min="15874" max="15874" width="37" customWidth="1"/>
    <col min="15875" max="15875" width="16.28515625" customWidth="1"/>
    <col min="15876" max="15876" width="14.5703125" customWidth="1"/>
    <col min="15877" max="15877" width="14.85546875" customWidth="1"/>
    <col min="15878" max="15878" width="12.42578125" customWidth="1"/>
    <col min="15879" max="15879" width="14" customWidth="1"/>
    <col min="15880" max="15880" width="12.28515625" customWidth="1"/>
    <col min="16130" max="16130" width="37" customWidth="1"/>
    <col min="16131" max="16131" width="16.28515625" customWidth="1"/>
    <col min="16132" max="16132" width="14.5703125" customWidth="1"/>
    <col min="16133" max="16133" width="14.85546875" customWidth="1"/>
    <col min="16134" max="16134" width="12.42578125" customWidth="1"/>
    <col min="16135" max="16135" width="14" customWidth="1"/>
    <col min="16136" max="16136" width="12.28515625" customWidth="1"/>
  </cols>
  <sheetData>
    <row r="1" spans="1:7">
      <c r="A1" s="548"/>
      <c r="B1" s="548"/>
      <c r="C1" s="548"/>
      <c r="G1" t="s">
        <v>239</v>
      </c>
    </row>
    <row r="2" spans="1:7">
      <c r="A2" s="62"/>
      <c r="B2" s="62"/>
      <c r="C2" s="62"/>
    </row>
    <row r="3" spans="1:7">
      <c r="A3" s="66"/>
      <c r="B3" s="549" t="s">
        <v>60</v>
      </c>
      <c r="C3" s="549"/>
      <c r="D3" s="668"/>
      <c r="E3" s="668"/>
      <c r="F3" s="668"/>
      <c r="G3" s="668"/>
    </row>
    <row r="4" spans="1:7">
      <c r="A4" s="62"/>
      <c r="B4" s="65"/>
      <c r="C4" s="65"/>
    </row>
    <row r="5" spans="1:7">
      <c r="A5" s="62"/>
      <c r="B5" s="62"/>
      <c r="C5" s="62"/>
    </row>
    <row r="6" spans="1:7">
      <c r="A6" s="62"/>
      <c r="B6" s="64" t="s">
        <v>238</v>
      </c>
      <c r="C6" s="670" t="s">
        <v>237</v>
      </c>
      <c r="D6" s="670" t="s">
        <v>357</v>
      </c>
      <c r="E6" s="670" t="s">
        <v>368</v>
      </c>
      <c r="F6" s="672" t="s">
        <v>358</v>
      </c>
      <c r="G6" s="673"/>
    </row>
    <row r="7" spans="1:7" ht="22.5">
      <c r="A7" s="62"/>
      <c r="B7" s="64"/>
      <c r="C7" s="671"/>
      <c r="D7" s="671" t="s">
        <v>356</v>
      </c>
      <c r="E7" s="671" t="s">
        <v>356</v>
      </c>
      <c r="F7" s="169" t="s">
        <v>359</v>
      </c>
      <c r="G7" s="169" t="s">
        <v>482</v>
      </c>
    </row>
    <row r="8" spans="1:7">
      <c r="A8" s="62"/>
      <c r="B8" s="64"/>
      <c r="C8" s="109">
        <v>42005</v>
      </c>
      <c r="D8" s="109">
        <v>42005</v>
      </c>
      <c r="E8" s="109">
        <v>42005</v>
      </c>
      <c r="F8" s="109">
        <v>42005</v>
      </c>
      <c r="G8" s="109">
        <v>42005</v>
      </c>
    </row>
    <row r="9" spans="1:7">
      <c r="A9" s="62"/>
      <c r="B9" s="170" t="s">
        <v>871</v>
      </c>
      <c r="C9" s="63">
        <v>2</v>
      </c>
      <c r="D9" s="63">
        <v>2</v>
      </c>
      <c r="E9" s="63">
        <v>2</v>
      </c>
      <c r="F9" s="63">
        <v>2</v>
      </c>
      <c r="G9" s="63">
        <v>0</v>
      </c>
    </row>
    <row r="10" spans="1:7">
      <c r="A10" s="62"/>
      <c r="B10" s="170" t="s">
        <v>350</v>
      </c>
      <c r="C10" s="63">
        <v>72</v>
      </c>
      <c r="D10" s="63">
        <v>70</v>
      </c>
      <c r="E10" s="63">
        <v>68</v>
      </c>
      <c r="F10" s="63">
        <v>65</v>
      </c>
      <c r="G10" s="63">
        <v>7</v>
      </c>
    </row>
    <row r="11" spans="1:7" ht="15" customHeight="1">
      <c r="A11" s="62"/>
      <c r="B11" s="170" t="s">
        <v>351</v>
      </c>
      <c r="C11" s="63">
        <v>40</v>
      </c>
      <c r="D11" s="63">
        <v>37</v>
      </c>
      <c r="E11" s="63">
        <v>37</v>
      </c>
      <c r="F11" s="63">
        <v>39</v>
      </c>
      <c r="G11" s="63">
        <v>1</v>
      </c>
    </row>
    <row r="12" spans="1:7" ht="15" customHeight="1">
      <c r="A12" s="62"/>
      <c r="B12" s="170" t="s">
        <v>352</v>
      </c>
      <c r="C12" s="63">
        <v>150</v>
      </c>
      <c r="D12" s="63">
        <v>156</v>
      </c>
      <c r="E12" s="63">
        <v>148</v>
      </c>
      <c r="F12" s="63">
        <v>149</v>
      </c>
      <c r="G12" s="63">
        <v>1</v>
      </c>
    </row>
    <row r="13" spans="1:7" ht="15" customHeight="1">
      <c r="A13" s="62"/>
      <c r="B13" s="170" t="s">
        <v>353</v>
      </c>
      <c r="C13" s="63">
        <v>205</v>
      </c>
      <c r="D13" s="63">
        <v>175</v>
      </c>
      <c r="E13" s="63">
        <v>183</v>
      </c>
      <c r="F13" s="63">
        <v>195</v>
      </c>
      <c r="G13" s="63">
        <v>10</v>
      </c>
    </row>
    <row r="14" spans="1:7" ht="15" customHeight="1">
      <c r="A14" s="62"/>
      <c r="B14" s="170" t="s">
        <v>440</v>
      </c>
      <c r="C14" s="63">
        <v>23</v>
      </c>
      <c r="D14" s="63">
        <v>22</v>
      </c>
      <c r="E14" s="63">
        <v>22</v>
      </c>
      <c r="F14" s="63">
        <v>22</v>
      </c>
      <c r="G14" s="63">
        <v>1</v>
      </c>
    </row>
    <row r="15" spans="1:7" ht="15" customHeight="1">
      <c r="A15" s="62"/>
      <c r="B15" s="170" t="s">
        <v>354</v>
      </c>
      <c r="C15" s="63">
        <v>5</v>
      </c>
      <c r="D15" s="63">
        <v>5</v>
      </c>
      <c r="E15" s="63">
        <v>5</v>
      </c>
      <c r="F15" s="63">
        <v>5</v>
      </c>
      <c r="G15" s="63">
        <v>0</v>
      </c>
    </row>
    <row r="16" spans="1:7" ht="15" customHeight="1">
      <c r="A16" s="62"/>
      <c r="B16" s="170" t="s">
        <v>355</v>
      </c>
      <c r="C16" s="63">
        <v>37</v>
      </c>
      <c r="D16" s="63">
        <v>37</v>
      </c>
      <c r="E16" s="63">
        <v>37</v>
      </c>
      <c r="F16" s="63">
        <v>35</v>
      </c>
      <c r="G16" s="63">
        <v>2</v>
      </c>
    </row>
    <row r="17" spans="1:8" ht="15.75" customHeight="1">
      <c r="A17" s="62"/>
      <c r="B17" s="61" t="s">
        <v>89</v>
      </c>
      <c r="C17" s="61">
        <f>SUM(C9:C16)</f>
        <v>534</v>
      </c>
      <c r="D17" s="61">
        <f t="shared" ref="D17:G17" si="0">SUM(D9:D16)</f>
        <v>504</v>
      </c>
      <c r="E17" s="61">
        <f t="shared" si="0"/>
        <v>502</v>
      </c>
      <c r="F17" s="61">
        <f t="shared" si="0"/>
        <v>512</v>
      </c>
      <c r="G17" s="61">
        <f t="shared" si="0"/>
        <v>22</v>
      </c>
    </row>
    <row r="20" spans="1:8">
      <c r="B20" s="171" t="s">
        <v>360</v>
      </c>
    </row>
    <row r="21" spans="1:8">
      <c r="B21" s="171" t="s">
        <v>361</v>
      </c>
    </row>
    <row r="22" spans="1:8">
      <c r="B22" s="171" t="s">
        <v>362</v>
      </c>
    </row>
    <row r="23" spans="1:8">
      <c r="B23" s="171" t="s">
        <v>363</v>
      </c>
    </row>
    <row r="24" spans="1:8">
      <c r="B24" s="171" t="s">
        <v>364</v>
      </c>
    </row>
    <row r="25" spans="1:8">
      <c r="B25" s="171" t="s">
        <v>365</v>
      </c>
    </row>
    <row r="26" spans="1:8">
      <c r="B26" s="171" t="s">
        <v>366</v>
      </c>
    </row>
    <row r="29" spans="1:8">
      <c r="B29" s="570" t="s">
        <v>165</v>
      </c>
      <c r="C29" s="570"/>
      <c r="D29" s="570"/>
      <c r="E29" s="570"/>
      <c r="G29" t="s">
        <v>367</v>
      </c>
    </row>
    <row r="30" spans="1:8">
      <c r="B30" s="26"/>
      <c r="C30" s="163"/>
      <c r="D30" s="26"/>
      <c r="E30" s="26"/>
    </row>
    <row r="31" spans="1:8">
      <c r="B31" s="552" t="s">
        <v>483</v>
      </c>
      <c r="C31" s="552"/>
      <c r="D31" s="552"/>
      <c r="E31" s="552"/>
      <c r="F31" s="668"/>
      <c r="G31" s="668"/>
      <c r="H31" s="668"/>
    </row>
    <row r="32" spans="1:8">
      <c r="B32" s="162"/>
      <c r="C32" s="162"/>
      <c r="D32" s="162"/>
      <c r="E32" s="162"/>
      <c r="F32" s="166"/>
      <c r="G32" s="166"/>
      <c r="H32" s="166"/>
    </row>
    <row r="33" spans="2:5">
      <c r="B33" s="26"/>
      <c r="C33" s="26"/>
      <c r="D33" s="26"/>
      <c r="E33" s="26"/>
    </row>
    <row r="34" spans="2:5">
      <c r="B34" s="562" t="s">
        <v>238</v>
      </c>
      <c r="C34" s="669" t="s">
        <v>237</v>
      </c>
      <c r="D34" s="669"/>
      <c r="E34" s="669"/>
    </row>
    <row r="35" spans="2:5">
      <c r="B35" s="563"/>
      <c r="C35" s="165" t="s">
        <v>236</v>
      </c>
      <c r="D35" s="165" t="s">
        <v>235</v>
      </c>
      <c r="E35" s="165" t="s">
        <v>234</v>
      </c>
    </row>
    <row r="36" spans="2:5" ht="15" customHeight="1">
      <c r="B36" s="164" t="s">
        <v>436</v>
      </c>
      <c r="C36" s="164"/>
      <c r="D36" s="164"/>
      <c r="E36" s="164">
        <v>25</v>
      </c>
    </row>
    <row r="37" spans="2:5" ht="15" customHeight="1">
      <c r="B37" s="164" t="s">
        <v>355</v>
      </c>
      <c r="C37" s="164"/>
      <c r="D37" s="164"/>
      <c r="E37" s="164">
        <v>1</v>
      </c>
    </row>
    <row r="38" spans="2:5" ht="15" customHeight="1">
      <c r="B38" s="164"/>
      <c r="C38" s="164"/>
      <c r="D38" s="164"/>
      <c r="E38" s="164"/>
    </row>
    <row r="39" spans="2:5" ht="15" customHeight="1">
      <c r="B39" s="164"/>
      <c r="C39" s="164"/>
      <c r="D39" s="164"/>
      <c r="E39" s="164"/>
    </row>
    <row r="40" spans="2:5" ht="15.75" customHeight="1">
      <c r="B40" s="60" t="s">
        <v>89</v>
      </c>
      <c r="C40" s="60">
        <f>SUM(C36:C39)</f>
        <v>0</v>
      </c>
      <c r="D40" s="60">
        <f>SUM(D36:D39)</f>
        <v>0</v>
      </c>
      <c r="E40" s="60">
        <f>SUM(E36:E39)</f>
        <v>26</v>
      </c>
    </row>
  </sheetData>
  <mergeCells count="10">
    <mergeCell ref="B29:E29"/>
    <mergeCell ref="B31:H31"/>
    <mergeCell ref="B34:B35"/>
    <mergeCell ref="C34:E34"/>
    <mergeCell ref="A1:C1"/>
    <mergeCell ref="B3:G3"/>
    <mergeCell ref="C6:C7"/>
    <mergeCell ref="D6:D7"/>
    <mergeCell ref="E6:E7"/>
    <mergeCell ref="F6:G6"/>
  </mergeCells>
  <printOptions horizontalCentered="1"/>
  <pageMargins left="0.43307086614173229" right="0.15748031496062992" top="0.55118110236220474" bottom="0.31496062992125984" header="0.27559055118110237" footer="0.19685039370078741"/>
  <pageSetup paperSize="9" scale="85" orientation="landscape" r:id="rId1"/>
  <headerFooter alignWithMargins="0">
    <oddHeader>&amp;LVeresegyház Város Önkormányzat&amp;C&amp;12 2015. évi költségvetés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28</vt:i4>
      </vt:variant>
      <vt:variant>
        <vt:lpstr>Névvel ellátott tartományok</vt:lpstr>
      </vt:variant>
      <vt:variant>
        <vt:i4>4</vt:i4>
      </vt:variant>
    </vt:vector>
  </HeadingPairs>
  <TitlesOfParts>
    <vt:vector size="32" baseType="lpstr">
      <vt:lpstr>10.1.-10.7.</vt:lpstr>
      <vt:lpstr>10.8.-10.10. </vt:lpstr>
      <vt:lpstr>11.1.-11.6. </vt:lpstr>
      <vt:lpstr>12.1.-12.8. mell.</vt:lpstr>
      <vt:lpstr>13.mell </vt:lpstr>
      <vt:lpstr>14. mell </vt:lpstr>
      <vt:lpstr>15. mell.</vt:lpstr>
      <vt:lpstr>16. melléklet</vt:lpstr>
      <vt:lpstr>17-18. mell.</vt:lpstr>
      <vt:lpstr>19. mell. </vt:lpstr>
      <vt:lpstr>20. mell.</vt:lpstr>
      <vt:lpstr>20.1.</vt:lpstr>
      <vt:lpstr>20. 2.</vt:lpstr>
      <vt:lpstr>20. 3</vt:lpstr>
      <vt:lpstr>20. 4.</vt:lpstr>
      <vt:lpstr>20.5.</vt:lpstr>
      <vt:lpstr>20. 6.</vt:lpstr>
      <vt:lpstr>20.7.</vt:lpstr>
      <vt:lpstr>20. 8.</vt:lpstr>
      <vt:lpstr>21. mell.</vt:lpstr>
      <vt:lpstr>22. mell.</vt:lpstr>
      <vt:lpstr>23.-25. mell.</vt:lpstr>
      <vt:lpstr>26. mell.</vt:lpstr>
      <vt:lpstr>27.mell.</vt:lpstr>
      <vt:lpstr>28. mell.</vt:lpstr>
      <vt:lpstr>29. mell.</vt:lpstr>
      <vt:lpstr>30.mell</vt:lpstr>
      <vt:lpstr>31.mell</vt:lpstr>
      <vt:lpstr>'30.mell'!Nyomtatási_cím</vt:lpstr>
      <vt:lpstr>'31.mell'!Nyomtatási_cím</vt:lpstr>
      <vt:lpstr>'13.mell '!Nyomtatási_terület</vt:lpstr>
      <vt:lpstr>'20. 8.'!Nyomtatási_terület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Tibor</dc:creator>
  <cp:lastModifiedBy>Veresegyház Polgármesteri Hivatal</cp:lastModifiedBy>
  <cp:lastPrinted>2015-03-04T08:58:52Z</cp:lastPrinted>
  <dcterms:created xsi:type="dcterms:W3CDTF">2001-01-11T08:42:07Z</dcterms:created>
  <dcterms:modified xsi:type="dcterms:W3CDTF">2015-03-04T08:58:58Z</dcterms:modified>
</cp:coreProperties>
</file>