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80" activeTab="2"/>
  </bookViews>
  <sheets>
    <sheet name="(1) Hitelkeret" sheetId="1" r:id="rId1"/>
    <sheet name="(2) Hitelkeret" sheetId="2" r:id="rId2"/>
    <sheet name="összevont" sheetId="3" r:id="rId3"/>
  </sheets>
  <definedNames>
    <definedName name="dátum">EDATE('(2) Hitelkeret'!$B$7,'(2) Hitelkeret'!$B$9*'(2) Hitelkeret'!$E1048576)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3" l="1"/>
  <c r="H15" i="3"/>
  <c r="H16" i="3"/>
  <c r="H17" i="3"/>
  <c r="H18" i="3"/>
  <c r="H19" i="3"/>
  <c r="H20" i="3"/>
  <c r="H21" i="3"/>
  <c r="H13" i="3"/>
  <c r="H22" i="3" l="1"/>
  <c r="E14" i="3"/>
  <c r="I14" i="3" s="1"/>
  <c r="E15" i="3"/>
  <c r="I15" i="3" s="1"/>
  <c r="E16" i="3"/>
  <c r="I16" i="3" s="1"/>
  <c r="E17" i="3"/>
  <c r="I17" i="3" s="1"/>
  <c r="E18" i="3"/>
  <c r="I18" i="3" s="1"/>
  <c r="E19" i="3"/>
  <c r="I19" i="3" s="1"/>
  <c r="E20" i="3"/>
  <c r="I20" i="3" s="1"/>
  <c r="E21" i="3"/>
  <c r="I21" i="3" s="1"/>
  <c r="E13" i="3"/>
  <c r="I13" i="3" s="1"/>
  <c r="C22" i="3"/>
  <c r="D22" i="3"/>
  <c r="I22" i="3" l="1"/>
  <c r="E22" i="3"/>
  <c r="I23" i="3" s="1"/>
  <c r="F19" i="1"/>
  <c r="L19" i="1" s="1"/>
  <c r="F18" i="1"/>
  <c r="L18" i="1" s="1"/>
  <c r="F17" i="1"/>
  <c r="L17" i="1" s="1"/>
  <c r="F16" i="1"/>
  <c r="H16" i="1" s="1"/>
  <c r="F15" i="1"/>
  <c r="L15" i="1" s="1"/>
  <c r="F14" i="1"/>
  <c r="L14" i="1" s="1"/>
  <c r="F13" i="1"/>
  <c r="L13" i="1" s="1"/>
  <c r="F12" i="1"/>
  <c r="L12" i="1" s="1"/>
  <c r="F11" i="1"/>
  <c r="L11" i="1" s="1"/>
  <c r="F10" i="1"/>
  <c r="L10" i="1" s="1"/>
  <c r="F9" i="1"/>
  <c r="L9" i="1" s="1"/>
  <c r="F8" i="1"/>
  <c r="L8" i="1" s="1"/>
  <c r="F7" i="1"/>
  <c r="L7" i="1" s="1"/>
  <c r="F6" i="1"/>
  <c r="L6" i="1" s="1"/>
  <c r="F5" i="1"/>
  <c r="L5" i="1" s="1"/>
  <c r="B5" i="1"/>
  <c r="F4" i="1"/>
  <c r="L4" i="1" s="1"/>
  <c r="L3" i="1"/>
  <c r="H3" i="1"/>
  <c r="K3" i="1" s="1"/>
  <c r="G3" i="1"/>
  <c r="I3" i="1" s="1"/>
  <c r="G4" i="1" s="1"/>
  <c r="F3" i="1"/>
  <c r="P14" i="2"/>
  <c r="Q14" i="2"/>
  <c r="O14" i="2"/>
  <c r="O4" i="2"/>
  <c r="Q4" i="2" s="1"/>
  <c r="P4" i="2"/>
  <c r="O5" i="2"/>
  <c r="P5" i="2"/>
  <c r="O6" i="2"/>
  <c r="P6" i="2"/>
  <c r="Q6" i="2" s="1"/>
  <c r="O7" i="2"/>
  <c r="P7" i="2"/>
  <c r="O8" i="2"/>
  <c r="Q8" i="2" s="1"/>
  <c r="P8" i="2"/>
  <c r="O9" i="2"/>
  <c r="P9" i="2"/>
  <c r="O10" i="2"/>
  <c r="P10" i="2"/>
  <c r="Q10" i="2" s="1"/>
  <c r="O11" i="2"/>
  <c r="P11" i="2"/>
  <c r="O12" i="2"/>
  <c r="Q12" i="2" s="1"/>
  <c r="P12" i="2"/>
  <c r="O13" i="2"/>
  <c r="P13" i="2"/>
  <c r="P3" i="2"/>
  <c r="O3" i="2"/>
  <c r="Q5" i="2"/>
  <c r="Q7" i="2"/>
  <c r="Q9" i="2"/>
  <c r="Q11" i="2"/>
  <c r="Q13" i="2"/>
  <c r="G3" i="2"/>
  <c r="F5" i="2"/>
  <c r="H5" i="2" s="1"/>
  <c r="F6" i="2"/>
  <c r="H6" i="2" s="1"/>
  <c r="F7" i="2"/>
  <c r="H7" i="2" s="1"/>
  <c r="F8" i="2"/>
  <c r="H8" i="2" s="1"/>
  <c r="F9" i="2"/>
  <c r="H9" i="2" s="1"/>
  <c r="F10" i="2"/>
  <c r="H10" i="2" s="1"/>
  <c r="F11" i="2"/>
  <c r="H11" i="2" s="1"/>
  <c r="F12" i="2"/>
  <c r="H12" i="2" s="1"/>
  <c r="F13" i="2"/>
  <c r="H13" i="2" s="1"/>
  <c r="F14" i="2"/>
  <c r="H14" i="2" s="1"/>
  <c r="F15" i="2"/>
  <c r="H15" i="2" s="1"/>
  <c r="F16" i="2"/>
  <c r="H16" i="2" s="1"/>
  <c r="F17" i="2"/>
  <c r="H17" i="2" s="1"/>
  <c r="F18" i="2"/>
  <c r="H18" i="2" s="1"/>
  <c r="F19" i="2"/>
  <c r="H19" i="2" s="1"/>
  <c r="F20" i="2"/>
  <c r="F21" i="2" s="1"/>
  <c r="H21" i="2" s="1"/>
  <c r="F4" i="2"/>
  <c r="L4" i="2" s="1"/>
  <c r="L16" i="1" l="1"/>
  <c r="H19" i="1"/>
  <c r="H5" i="1"/>
  <c r="H7" i="1"/>
  <c r="H9" i="1"/>
  <c r="H11" i="1"/>
  <c r="H13" i="1"/>
  <c r="H15" i="1"/>
  <c r="J4" i="1"/>
  <c r="H6" i="1"/>
  <c r="H8" i="1"/>
  <c r="H10" i="1"/>
  <c r="H12" i="1"/>
  <c r="H14" i="1"/>
  <c r="H17" i="1"/>
  <c r="H4" i="1"/>
  <c r="H18" i="1"/>
  <c r="Q3" i="2"/>
  <c r="L21" i="2"/>
  <c r="L20" i="2"/>
  <c r="H4" i="2"/>
  <c r="L19" i="2"/>
  <c r="L15" i="2"/>
  <c r="L11" i="2"/>
  <c r="L7" i="2"/>
  <c r="L18" i="2"/>
  <c r="L14" i="2"/>
  <c r="L10" i="2"/>
  <c r="L6" i="2"/>
  <c r="L17" i="2"/>
  <c r="L13" i="2"/>
  <c r="L9" i="2"/>
  <c r="L5" i="2"/>
  <c r="L16" i="2"/>
  <c r="L12" i="2"/>
  <c r="L8" i="2"/>
  <c r="H20" i="2"/>
  <c r="F3" i="2"/>
  <c r="K4" i="1" l="1"/>
  <c r="I4" i="1"/>
  <c r="G5" i="1" s="1"/>
  <c r="H3" i="2"/>
  <c r="L3" i="2"/>
  <c r="H20" i="1" l="1"/>
  <c r="O9" i="1"/>
  <c r="I5" i="1"/>
  <c r="G6" i="1" s="1"/>
  <c r="J5" i="1"/>
  <c r="H22" i="2"/>
  <c r="K3" i="2"/>
  <c r="I3" i="2"/>
  <c r="G4" i="2" s="1"/>
  <c r="O5" i="1" l="1"/>
  <c r="O12" i="1"/>
  <c r="O13" i="1"/>
  <c r="O6" i="1"/>
  <c r="O11" i="1"/>
  <c r="P3" i="1"/>
  <c r="O3" i="1"/>
  <c r="O10" i="1"/>
  <c r="P13" i="1"/>
  <c r="O8" i="1"/>
  <c r="O7" i="1"/>
  <c r="O4" i="1"/>
  <c r="K5" i="1"/>
  <c r="P4" i="1"/>
  <c r="J6" i="1"/>
  <c r="I6" i="1"/>
  <c r="G7" i="1" s="1"/>
  <c r="I4" i="2"/>
  <c r="G5" i="2" s="1"/>
  <c r="Q3" i="1" l="1"/>
  <c r="O14" i="1"/>
  <c r="Q13" i="1"/>
  <c r="K6" i="1"/>
  <c r="Q4" i="1"/>
  <c r="I7" i="1"/>
  <c r="G8" i="1" s="1"/>
  <c r="J7" i="1"/>
  <c r="I5" i="2"/>
  <c r="G6" i="2" s="1"/>
  <c r="J8" i="1" l="1"/>
  <c r="I8" i="1"/>
  <c r="G9" i="1" s="1"/>
  <c r="K7" i="1"/>
  <c r="P5" i="1"/>
  <c r="I6" i="2"/>
  <c r="G7" i="2" s="1"/>
  <c r="I9" i="1" l="1"/>
  <c r="G10" i="1" s="1"/>
  <c r="J9" i="1"/>
  <c r="Q5" i="1"/>
  <c r="K8" i="1"/>
  <c r="I7" i="2"/>
  <c r="G8" i="2" s="1"/>
  <c r="K9" i="1" l="1"/>
  <c r="P6" i="1"/>
  <c r="J10" i="1"/>
  <c r="I10" i="1"/>
  <c r="G11" i="1" s="1"/>
  <c r="I8" i="2"/>
  <c r="G9" i="2" s="1"/>
  <c r="Q6" i="1" l="1"/>
  <c r="I11" i="1"/>
  <c r="G12" i="1" s="1"/>
  <c r="J11" i="1"/>
  <c r="K11" i="1" s="1"/>
  <c r="P7" i="1"/>
  <c r="Q7" i="1" s="1"/>
  <c r="K10" i="1"/>
  <c r="I9" i="2"/>
  <c r="G10" i="2" s="1"/>
  <c r="J12" i="1" l="1"/>
  <c r="I12" i="1"/>
  <c r="G13" i="1" s="1"/>
  <c r="I10" i="2"/>
  <c r="G11" i="2" s="1"/>
  <c r="I13" i="1" l="1"/>
  <c r="G14" i="1" s="1"/>
  <c r="J13" i="1"/>
  <c r="K13" i="1" s="1"/>
  <c r="K12" i="1"/>
  <c r="I11" i="2"/>
  <c r="G12" i="2" s="1"/>
  <c r="P8" i="1" l="1"/>
  <c r="Q8" i="1" s="1"/>
  <c r="J14" i="1"/>
  <c r="I14" i="1"/>
  <c r="G15" i="1" s="1"/>
  <c r="I12" i="2"/>
  <c r="G13" i="2" s="1"/>
  <c r="I15" i="1" l="1"/>
  <c r="G16" i="1" s="1"/>
  <c r="J15" i="1"/>
  <c r="K15" i="1" s="1"/>
  <c r="K14" i="1"/>
  <c r="I13" i="2"/>
  <c r="G14" i="2" s="1"/>
  <c r="P9" i="1" l="1"/>
  <c r="Q9" i="1" s="1"/>
  <c r="J16" i="1"/>
  <c r="I16" i="1"/>
  <c r="G17" i="1" s="1"/>
  <c r="I14" i="2"/>
  <c r="G15" i="2" s="1"/>
  <c r="J17" i="1" l="1"/>
  <c r="K17" i="1" s="1"/>
  <c r="I17" i="1"/>
  <c r="G18" i="1" s="1"/>
  <c r="K16" i="1"/>
  <c r="I15" i="2"/>
  <c r="G16" i="2" s="1"/>
  <c r="P10" i="1" l="1"/>
  <c r="Q10" i="1" s="1"/>
  <c r="I18" i="1"/>
  <c r="G19" i="1" s="1"/>
  <c r="J18" i="1"/>
  <c r="I16" i="2"/>
  <c r="G17" i="2" s="1"/>
  <c r="K18" i="1" l="1"/>
  <c r="I19" i="1"/>
  <c r="J19" i="1"/>
  <c r="K19" i="1" s="1"/>
  <c r="I17" i="2"/>
  <c r="G18" i="2" s="1"/>
  <c r="I18" i="2" l="1"/>
  <c r="G19" i="2" s="1"/>
  <c r="P11" i="1" l="1"/>
  <c r="Q11" i="1" s="1"/>
  <c r="I19" i="2"/>
  <c r="G20" i="2" s="1"/>
  <c r="P12" i="1" l="1"/>
  <c r="P14" i="1" s="1"/>
  <c r="Q12" i="1"/>
  <c r="Q14" i="1" s="1"/>
  <c r="K20" i="1"/>
  <c r="J20" i="1"/>
  <c r="I20" i="2"/>
  <c r="G21" i="2" s="1"/>
  <c r="I21" i="2" l="1"/>
  <c r="B5" i="2" l="1"/>
  <c r="J4" i="2" l="1"/>
  <c r="J5" i="2"/>
  <c r="K5" i="2" s="1"/>
  <c r="J6" i="2"/>
  <c r="K6" i="2" s="1"/>
  <c r="J7" i="2"/>
  <c r="K7" i="2" s="1"/>
  <c r="J8" i="2"/>
  <c r="K8" i="2" s="1"/>
  <c r="J9" i="2"/>
  <c r="K9" i="2" s="1"/>
  <c r="J10" i="2"/>
  <c r="K10" i="2" s="1"/>
  <c r="J11" i="2"/>
  <c r="K11" i="2" s="1"/>
  <c r="J12" i="2"/>
  <c r="K12" i="2" s="1"/>
  <c r="J13" i="2"/>
  <c r="K13" i="2" s="1"/>
  <c r="J14" i="2"/>
  <c r="K14" i="2" s="1"/>
  <c r="J15" i="2"/>
  <c r="K15" i="2" s="1"/>
  <c r="J16" i="2"/>
  <c r="K16" i="2" s="1"/>
  <c r="J17" i="2"/>
  <c r="K17" i="2" s="1"/>
  <c r="J18" i="2"/>
  <c r="K18" i="2" s="1"/>
  <c r="J19" i="2"/>
  <c r="K19" i="2" s="1"/>
  <c r="J20" i="2"/>
  <c r="K20" i="2" s="1"/>
  <c r="J21" i="2"/>
  <c r="K21" i="2" s="1"/>
  <c r="K4" i="2" l="1"/>
  <c r="K22" i="2" s="1"/>
  <c r="J22" i="2"/>
</calcChain>
</file>

<file path=xl/sharedStrings.xml><?xml version="1.0" encoding="utf-8"?>
<sst xmlns="http://schemas.openxmlformats.org/spreadsheetml/2006/main" count="71" uniqueCount="33">
  <si>
    <t>HUF</t>
  </si>
  <si>
    <t>kamatláb:</t>
  </si>
  <si>
    <t>lejárat napja:</t>
  </si>
  <si>
    <t>hó</t>
  </si>
  <si>
    <t>kamatbázis:</t>
  </si>
  <si>
    <t>6 havi BUBOR</t>
  </si>
  <si>
    <t>kamatmarzs:</t>
  </si>
  <si>
    <t>Hitelkeret összege:</t>
  </si>
  <si>
    <t>kamat- és tőkefizetés gyakorisága:</t>
  </si>
  <si>
    <t>első folyósítás napja:</t>
  </si>
  <si>
    <t>első kamatfizetés napja:</t>
  </si>
  <si>
    <t>Tőke</t>
  </si>
  <si>
    <t>Tőke (nyitó)</t>
  </si>
  <si>
    <t>Törlesztés</t>
  </si>
  <si>
    <t>Kamat</t>
  </si>
  <si>
    <t>Tőke (záró)</t>
  </si>
  <si>
    <t>Összesen</t>
  </si>
  <si>
    <t>Év</t>
  </si>
  <si>
    <t>Dátum</t>
  </si>
  <si>
    <t>első tőketörlesztés napja:</t>
  </si>
  <si>
    <t>tőketörlesztés összege:</t>
  </si>
  <si>
    <t>Adósságszolgálat</t>
  </si>
  <si>
    <t>ezer Ft</t>
  </si>
  <si>
    <t>Ft</t>
  </si>
  <si>
    <t>ÖSSZESEN</t>
  </si>
  <si>
    <t>Bírálati 1</t>
  </si>
  <si>
    <t>Bírálati 2</t>
  </si>
  <si>
    <t>Mindösszesen</t>
  </si>
  <si>
    <t>ÖSSZEVONT TÖRLESZTÉSI TERV</t>
  </si>
  <si>
    <t>4 MRD FT HOSSZÚLEJÁRATÚ HITEL</t>
  </si>
  <si>
    <t>Veresegyház, Város Önkormányzata</t>
  </si>
  <si>
    <t>2112 veresegyház, Fő út 35.</t>
  </si>
  <si>
    <t>Bírálati ö.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</si>
</sst>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_ ;\-#,##0\ "/>
    <numFmt numFmtId="165" formatCode="#,##0_ ;[Red]\-#,##0\ "/>
    <numFmt numFmtId="166" formatCode="#,##0.0_ ;[Red]\-#,##0.0\ "/>
  </numFmts>
  <fonts count="10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color theme="0"/>
      <name val="Arial"/>
      <family val="2"/>
      <charset val="238"/>
    </font>
    <font>
      <b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/>
    <xf numFmtId="14" fontId="0" fillId="0" borderId="0" xfId="0" applyNumberFormat="1"/>
    <xf numFmtId="0" fontId="0" fillId="0" borderId="0" xfId="0" applyAlignment="1">
      <alignment vertical="center"/>
    </xf>
    <xf numFmtId="165" fontId="0" fillId="0" borderId="0" xfId="0" applyNumberFormat="1" applyAlignment="1">
      <alignment vertical="center"/>
    </xf>
    <xf numFmtId="0" fontId="0" fillId="0" borderId="0" xfId="0" applyBorder="1" applyAlignment="1">
      <alignment vertical="center"/>
    </xf>
    <xf numFmtId="164" fontId="0" fillId="0" borderId="0" xfId="0" applyNumberFormat="1" applyAlignment="1">
      <alignment vertical="center"/>
    </xf>
    <xf numFmtId="165" fontId="0" fillId="0" borderId="0" xfId="0" applyNumberFormat="1" applyBorder="1" applyAlignment="1">
      <alignment vertical="center"/>
    </xf>
    <xf numFmtId="14" fontId="0" fillId="0" borderId="0" xfId="0" applyNumberFormat="1" applyFill="1" applyAlignment="1">
      <alignment vertical="center"/>
    </xf>
    <xf numFmtId="0" fontId="5" fillId="0" borderId="0" xfId="0" applyFont="1" applyAlignment="1">
      <alignment vertical="center"/>
    </xf>
    <xf numFmtId="165" fontId="5" fillId="0" borderId="0" xfId="0" applyNumberFormat="1" applyFont="1" applyAlignment="1">
      <alignment vertical="center"/>
    </xf>
    <xf numFmtId="10" fontId="0" fillId="0" borderId="0" xfId="0" applyNumberFormat="1" applyFill="1" applyAlignment="1">
      <alignment vertical="center"/>
    </xf>
    <xf numFmtId="0" fontId="0" fillId="0" borderId="0" xfId="0" applyAlignment="1">
      <alignment horizontal="center" vertical="center"/>
    </xf>
    <xf numFmtId="10" fontId="0" fillId="0" borderId="0" xfId="1" applyNumberFormat="1" applyFont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166" fontId="7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165" fontId="0" fillId="0" borderId="0" xfId="0" applyNumberFormat="1" applyFill="1" applyAlignment="1">
      <alignment vertical="center"/>
    </xf>
    <xf numFmtId="0" fontId="0" fillId="0" borderId="0" xfId="0" applyFill="1"/>
    <xf numFmtId="0" fontId="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65" fontId="3" fillId="0" borderId="0" xfId="0" applyNumberFormat="1" applyFont="1" applyBorder="1" applyAlignment="1">
      <alignment vertical="center"/>
    </xf>
    <xf numFmtId="0" fontId="6" fillId="0" borderId="0" xfId="0" applyFont="1" applyFill="1"/>
    <xf numFmtId="0" fontId="4" fillId="2" borderId="0" xfId="0" applyFont="1" applyFill="1" applyBorder="1" applyAlignment="1">
      <alignment vertical="center"/>
    </xf>
    <xf numFmtId="165" fontId="2" fillId="2" borderId="0" xfId="0" applyNumberFormat="1" applyFont="1" applyFill="1" applyBorder="1" applyAlignment="1">
      <alignment vertical="center"/>
    </xf>
    <xf numFmtId="165" fontId="4" fillId="2" borderId="0" xfId="0" applyNumberFormat="1" applyFont="1" applyFill="1" applyBorder="1" applyAlignment="1">
      <alignment vertical="center"/>
    </xf>
    <xf numFmtId="0" fontId="0" fillId="0" borderId="0" xfId="0" applyNumberFormat="1" applyBorder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14" fontId="0" fillId="0" borderId="0" xfId="0" applyNumberFormat="1" applyBorder="1" applyAlignment="1">
      <alignment vertical="center"/>
    </xf>
    <xf numFmtId="0" fontId="4" fillId="2" borderId="0" xfId="0" applyFont="1" applyFill="1" applyBorder="1"/>
    <xf numFmtId="0" fontId="2" fillId="2" borderId="0" xfId="0" applyFont="1" applyFill="1" applyBorder="1" applyAlignment="1">
      <alignment vertical="center"/>
    </xf>
    <xf numFmtId="0" fontId="0" fillId="0" borderId="0" xfId="0" applyBorder="1"/>
    <xf numFmtId="0" fontId="6" fillId="0" borderId="0" xfId="0" applyFont="1" applyFill="1" applyBorder="1"/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0" fillId="0" borderId="2" xfId="0" applyBorder="1" applyAlignment="1">
      <alignment vertical="center"/>
    </xf>
    <xf numFmtId="165" fontId="0" fillId="0" borderId="2" xfId="0" applyNumberFormat="1" applyBorder="1" applyAlignment="1">
      <alignment vertical="center"/>
    </xf>
    <xf numFmtId="165" fontId="3" fillId="0" borderId="2" xfId="0" applyNumberFormat="1" applyFont="1" applyBorder="1" applyAlignment="1">
      <alignment vertical="center"/>
    </xf>
    <xf numFmtId="3" fontId="0" fillId="0" borderId="2" xfId="0" applyNumberFormat="1" applyBorder="1"/>
    <xf numFmtId="0" fontId="0" fillId="0" borderId="2" xfId="0" applyBorder="1"/>
    <xf numFmtId="165" fontId="3" fillId="0" borderId="2" xfId="0" applyNumberFormat="1" applyFont="1" applyBorder="1"/>
    <xf numFmtId="165" fontId="0" fillId="0" borderId="0" xfId="0" applyNumberFormat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</cellXfs>
  <cellStyles count="2">
    <cellStyle name="Normál" xfId="0" builtinId="0"/>
    <cellStyle name="Százalé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workbookViewId="0">
      <selection activeCell="P5" sqref="P5"/>
    </sheetView>
  </sheetViews>
  <sheetFormatPr defaultRowHeight="12.75" x14ac:dyDescent="0.2"/>
  <cols>
    <col min="1" max="1" width="30.7109375" style="1" bestFit="1" customWidth="1"/>
    <col min="2" max="2" width="13.42578125" style="1" bestFit="1" customWidth="1"/>
    <col min="3" max="4" width="13.7109375" style="1" bestFit="1" customWidth="1"/>
    <col min="5" max="5" width="3.28515625" style="1" bestFit="1" customWidth="1"/>
    <col min="6" max="6" width="10.85546875" style="1" bestFit="1" customWidth="1"/>
    <col min="7" max="9" width="13.42578125" style="1" bestFit="1" customWidth="1"/>
    <col min="10" max="10" width="11.7109375" style="1" bestFit="1" customWidth="1"/>
    <col min="11" max="11" width="13.42578125" style="1" bestFit="1" customWidth="1"/>
    <col min="12" max="12" width="5" style="1" hidden="1" customWidth="1"/>
    <col min="13" max="13" width="9.140625" style="1"/>
    <col min="14" max="14" width="9.42578125" style="1" bestFit="1" customWidth="1"/>
    <col min="15" max="15" width="9.7109375" style="1" bestFit="1" customWidth="1"/>
    <col min="16" max="16" width="8.140625" style="1" bestFit="1" customWidth="1"/>
    <col min="17" max="17" width="9.7109375" style="1" customWidth="1"/>
    <col min="18" max="16384" width="9.140625" style="1"/>
  </cols>
  <sheetData>
    <row r="1" spans="1:17" x14ac:dyDescent="0.2">
      <c r="A1" s="3" t="s">
        <v>7</v>
      </c>
      <c r="B1" s="19">
        <v>3100000000</v>
      </c>
      <c r="C1" s="3" t="s">
        <v>0</v>
      </c>
      <c r="E1" s="5"/>
      <c r="G1" s="15"/>
      <c r="H1" s="15"/>
      <c r="I1" s="15"/>
      <c r="J1" s="15"/>
      <c r="K1" s="15"/>
      <c r="L1" s="24"/>
      <c r="N1" s="45" t="s">
        <v>21</v>
      </c>
      <c r="O1" s="45"/>
      <c r="P1" s="45"/>
      <c r="Q1" s="45"/>
    </row>
    <row r="2" spans="1:17" x14ac:dyDescent="0.2">
      <c r="A2" s="3" t="s">
        <v>2</v>
      </c>
      <c r="B2" s="8">
        <v>45555</v>
      </c>
      <c r="C2" s="6"/>
      <c r="E2" s="29" t="s">
        <v>23</v>
      </c>
      <c r="F2" s="30" t="s">
        <v>18</v>
      </c>
      <c r="G2" s="18" t="s">
        <v>12</v>
      </c>
      <c r="H2" s="18" t="s">
        <v>13</v>
      </c>
      <c r="I2" s="18" t="s">
        <v>15</v>
      </c>
      <c r="J2" s="18" t="s">
        <v>14</v>
      </c>
      <c r="K2" s="18" t="s">
        <v>16</v>
      </c>
      <c r="L2" s="14" t="s">
        <v>17</v>
      </c>
      <c r="N2" s="29" t="s">
        <v>22</v>
      </c>
      <c r="O2" s="18" t="s">
        <v>11</v>
      </c>
      <c r="P2" s="18" t="s">
        <v>14</v>
      </c>
      <c r="Q2" s="18" t="s">
        <v>16</v>
      </c>
    </row>
    <row r="3" spans="1:17" x14ac:dyDescent="0.2">
      <c r="A3" s="3" t="s">
        <v>4</v>
      </c>
      <c r="B3" s="11">
        <v>7.4000000000000003E-3</v>
      </c>
      <c r="C3" s="21" t="s">
        <v>5</v>
      </c>
      <c r="E3" s="5">
        <v>0</v>
      </c>
      <c r="F3" s="31">
        <f>B6</f>
        <v>42681</v>
      </c>
      <c r="G3" s="7">
        <f>B1</f>
        <v>3100000000</v>
      </c>
      <c r="H3" s="7">
        <f t="shared" ref="H3:H19" si="0">IF(AND(F3&gt;=$B$8,F3&lt;=$B$2),$B$10,0)</f>
        <v>0</v>
      </c>
      <c r="I3" s="7">
        <f>G3-H3</f>
        <v>3100000000</v>
      </c>
      <c r="J3" s="7">
        <v>0</v>
      </c>
      <c r="K3" s="23">
        <f t="shared" ref="K3:K19" si="1">SUM(H3,J3)</f>
        <v>0</v>
      </c>
      <c r="L3" s="28">
        <f t="shared" ref="L3:L19" si="2">YEAR(F3)</f>
        <v>2016</v>
      </c>
      <c r="N3" s="5">
        <v>2016</v>
      </c>
      <c r="O3" s="7">
        <f t="shared" ref="O3:O13" si="3">SUMIF($L:$L,$N3,H:H)/1000</f>
        <v>0</v>
      </c>
      <c r="P3" s="7">
        <f t="shared" ref="P3:P13" si="4">SUMIF($L:$L,$N3,J:J)/1000</f>
        <v>0</v>
      </c>
      <c r="Q3" s="23">
        <f>SUM(O3:P3)</f>
        <v>0</v>
      </c>
    </row>
    <row r="4" spans="1:17" x14ac:dyDescent="0.2">
      <c r="A4" s="3" t="s">
        <v>6</v>
      </c>
      <c r="B4" s="11">
        <v>2.3E-2</v>
      </c>
      <c r="C4" s="3"/>
      <c r="E4" s="5">
        <v>1</v>
      </c>
      <c r="F4" s="31">
        <f t="shared" ref="F4:F19" si="5">IF(dátum&lt;=$B$2,dátum,IF(AND(dátum&gt;$B$2,F3&lt;&gt;$B$2),$B$2,""))</f>
        <v>42814</v>
      </c>
      <c r="G4" s="7">
        <f>I3</f>
        <v>3100000000</v>
      </c>
      <c r="H4" s="7">
        <f t="shared" si="0"/>
        <v>193750000</v>
      </c>
      <c r="I4" s="7">
        <f t="shared" ref="I4:I19" si="6">G4-H4</f>
        <v>2906250000</v>
      </c>
      <c r="J4" s="7">
        <f t="shared" ref="J4:J19" si="7">G4*(F4-F3)/360*$B$5</f>
        <v>34816444.44444444</v>
      </c>
      <c r="K4" s="23">
        <f t="shared" si="1"/>
        <v>228566444.44444445</v>
      </c>
      <c r="L4" s="28">
        <f t="shared" si="2"/>
        <v>2017</v>
      </c>
      <c r="N4" s="5">
        <v>2017</v>
      </c>
      <c r="O4" s="7">
        <f t="shared" si="3"/>
        <v>387500</v>
      </c>
      <c r="P4" s="7">
        <f t="shared" si="4"/>
        <v>79973.111111111109</v>
      </c>
      <c r="Q4" s="23">
        <f t="shared" ref="Q4:Q13" si="8">SUM(O4:P4)</f>
        <v>467473.11111111112</v>
      </c>
    </row>
    <row r="5" spans="1:17" x14ac:dyDescent="0.2">
      <c r="A5" s="3" t="s">
        <v>1</v>
      </c>
      <c r="B5" s="11">
        <f>SUM(B3:B4)</f>
        <v>3.04E-2</v>
      </c>
      <c r="C5" s="3"/>
      <c r="E5" s="5">
        <v>2</v>
      </c>
      <c r="F5" s="31">
        <f t="shared" si="5"/>
        <v>42998</v>
      </c>
      <c r="G5" s="7">
        <f t="shared" ref="G5:G19" si="9">I4</f>
        <v>2906250000</v>
      </c>
      <c r="H5" s="7">
        <f t="shared" si="0"/>
        <v>193750000</v>
      </c>
      <c r="I5" s="7">
        <f t="shared" si="6"/>
        <v>2712500000</v>
      </c>
      <c r="J5" s="7">
        <f t="shared" si="7"/>
        <v>45156666.666666672</v>
      </c>
      <c r="K5" s="23">
        <f t="shared" si="1"/>
        <v>238906666.66666669</v>
      </c>
      <c r="L5" s="28">
        <f t="shared" si="2"/>
        <v>2017</v>
      </c>
      <c r="N5" s="5">
        <v>2018</v>
      </c>
      <c r="O5" s="7">
        <f t="shared" si="3"/>
        <v>387500</v>
      </c>
      <c r="P5" s="7">
        <f t="shared" si="4"/>
        <v>80594.833333333343</v>
      </c>
      <c r="Q5" s="23">
        <f t="shared" si="8"/>
        <v>468094.83333333337</v>
      </c>
    </row>
    <row r="6" spans="1:17" x14ac:dyDescent="0.2">
      <c r="A6" s="3" t="s">
        <v>9</v>
      </c>
      <c r="B6" s="8">
        <v>42681</v>
      </c>
      <c r="E6" s="5">
        <v>3</v>
      </c>
      <c r="F6" s="31">
        <f t="shared" si="5"/>
        <v>43179</v>
      </c>
      <c r="G6" s="7">
        <f t="shared" si="9"/>
        <v>2712500000</v>
      </c>
      <c r="H6" s="7">
        <f t="shared" si="0"/>
        <v>193750000</v>
      </c>
      <c r="I6" s="7">
        <f t="shared" si="6"/>
        <v>2518750000</v>
      </c>
      <c r="J6" s="7">
        <f t="shared" si="7"/>
        <v>41459055.55555556</v>
      </c>
      <c r="K6" s="23">
        <f t="shared" si="1"/>
        <v>235209055.55555555</v>
      </c>
      <c r="L6" s="28">
        <f t="shared" si="2"/>
        <v>2018</v>
      </c>
      <c r="N6" s="5">
        <v>2019</v>
      </c>
      <c r="O6" s="7">
        <f t="shared" si="3"/>
        <v>387500</v>
      </c>
      <c r="P6" s="7">
        <f t="shared" si="4"/>
        <v>68651.222222222204</v>
      </c>
      <c r="Q6" s="23">
        <f t="shared" si="8"/>
        <v>456151.22222222219</v>
      </c>
    </row>
    <row r="7" spans="1:17" x14ac:dyDescent="0.2">
      <c r="A7" s="3" t="s">
        <v>10</v>
      </c>
      <c r="B7" s="8">
        <v>42814</v>
      </c>
      <c r="C7" s="3"/>
      <c r="E7" s="5">
        <v>4</v>
      </c>
      <c r="F7" s="31">
        <f t="shared" si="5"/>
        <v>43363</v>
      </c>
      <c r="G7" s="7">
        <f t="shared" si="9"/>
        <v>2518750000</v>
      </c>
      <c r="H7" s="7">
        <f t="shared" si="0"/>
        <v>193750000</v>
      </c>
      <c r="I7" s="7">
        <f t="shared" si="6"/>
        <v>2325000000</v>
      </c>
      <c r="J7" s="7">
        <f t="shared" si="7"/>
        <v>39135777.777777776</v>
      </c>
      <c r="K7" s="23">
        <f t="shared" si="1"/>
        <v>232885777.77777779</v>
      </c>
      <c r="L7" s="28">
        <f t="shared" si="2"/>
        <v>2018</v>
      </c>
      <c r="N7" s="5">
        <v>2020</v>
      </c>
      <c r="O7" s="7">
        <f t="shared" si="3"/>
        <v>387500</v>
      </c>
      <c r="P7" s="7">
        <f t="shared" si="4"/>
        <v>56871.222222222226</v>
      </c>
      <c r="Q7" s="23">
        <f t="shared" si="8"/>
        <v>444371.22222222225</v>
      </c>
    </row>
    <row r="8" spans="1:17" x14ac:dyDescent="0.2">
      <c r="A8" s="3" t="s">
        <v>19</v>
      </c>
      <c r="B8" s="2">
        <v>42814</v>
      </c>
      <c r="E8" s="5">
        <v>5</v>
      </c>
      <c r="F8" s="31">
        <f t="shared" si="5"/>
        <v>43544</v>
      </c>
      <c r="G8" s="7">
        <f t="shared" si="9"/>
        <v>2325000000</v>
      </c>
      <c r="H8" s="7">
        <f t="shared" si="0"/>
        <v>193750000</v>
      </c>
      <c r="I8" s="7">
        <f t="shared" si="6"/>
        <v>2131250000</v>
      </c>
      <c r="J8" s="7">
        <f t="shared" si="7"/>
        <v>35536333.333333328</v>
      </c>
      <c r="K8" s="23">
        <f t="shared" si="1"/>
        <v>229286333.33333331</v>
      </c>
      <c r="L8" s="28">
        <f t="shared" si="2"/>
        <v>2019</v>
      </c>
      <c r="N8" s="5">
        <v>2021</v>
      </c>
      <c r="O8" s="7">
        <f t="shared" si="3"/>
        <v>387500</v>
      </c>
      <c r="P8" s="7">
        <f t="shared" si="4"/>
        <v>44764</v>
      </c>
      <c r="Q8" s="23">
        <f t="shared" si="8"/>
        <v>432264</v>
      </c>
    </row>
    <row r="9" spans="1:17" x14ac:dyDescent="0.2">
      <c r="A9" s="3" t="s">
        <v>8</v>
      </c>
      <c r="B9" s="22">
        <v>6</v>
      </c>
      <c r="C9" s="3" t="s">
        <v>3</v>
      </c>
      <c r="E9" s="5">
        <v>6</v>
      </c>
      <c r="F9" s="31">
        <f t="shared" si="5"/>
        <v>43728</v>
      </c>
      <c r="G9" s="7">
        <f t="shared" si="9"/>
        <v>2131250000</v>
      </c>
      <c r="H9" s="7">
        <f t="shared" si="0"/>
        <v>193750000</v>
      </c>
      <c r="I9" s="7">
        <f t="shared" si="6"/>
        <v>1937500000</v>
      </c>
      <c r="J9" s="7">
        <f t="shared" si="7"/>
        <v>33114888.888888888</v>
      </c>
      <c r="K9" s="23">
        <f t="shared" si="1"/>
        <v>226864888.8888889</v>
      </c>
      <c r="L9" s="28">
        <f t="shared" si="2"/>
        <v>2019</v>
      </c>
      <c r="N9" s="5">
        <v>2022</v>
      </c>
      <c r="O9" s="7">
        <f t="shared" si="3"/>
        <v>387500</v>
      </c>
      <c r="P9" s="7">
        <f t="shared" si="4"/>
        <v>32820.388888888891</v>
      </c>
      <c r="Q9" s="23">
        <f t="shared" si="8"/>
        <v>420320.38888888888</v>
      </c>
    </row>
    <row r="10" spans="1:17" x14ac:dyDescent="0.2">
      <c r="A10" s="3" t="s">
        <v>20</v>
      </c>
      <c r="B10" s="19">
        <v>193750000</v>
      </c>
      <c r="C10" s="1" t="s">
        <v>0</v>
      </c>
      <c r="E10" s="5">
        <v>7</v>
      </c>
      <c r="F10" s="31">
        <f t="shared" si="5"/>
        <v>43910</v>
      </c>
      <c r="G10" s="7">
        <f t="shared" si="9"/>
        <v>1937500000</v>
      </c>
      <c r="H10" s="7">
        <f t="shared" si="0"/>
        <v>193750000</v>
      </c>
      <c r="I10" s="7">
        <f t="shared" si="6"/>
        <v>1743750000</v>
      </c>
      <c r="J10" s="7">
        <f t="shared" si="7"/>
        <v>29777222.22222222</v>
      </c>
      <c r="K10" s="23">
        <f t="shared" si="1"/>
        <v>223527222.22222221</v>
      </c>
      <c r="L10" s="28">
        <f t="shared" si="2"/>
        <v>2020</v>
      </c>
      <c r="N10" s="5">
        <v>2023</v>
      </c>
      <c r="O10" s="7">
        <f t="shared" si="3"/>
        <v>387500</v>
      </c>
      <c r="P10" s="7">
        <f t="shared" si="4"/>
        <v>20876.777777777777</v>
      </c>
      <c r="Q10" s="23">
        <f t="shared" si="8"/>
        <v>408376.77777777775</v>
      </c>
    </row>
    <row r="11" spans="1:17" x14ac:dyDescent="0.2">
      <c r="E11" s="5">
        <v>8</v>
      </c>
      <c r="F11" s="31">
        <f t="shared" si="5"/>
        <v>44094</v>
      </c>
      <c r="G11" s="7">
        <f t="shared" si="9"/>
        <v>1743750000</v>
      </c>
      <c r="H11" s="7">
        <f t="shared" si="0"/>
        <v>193750000</v>
      </c>
      <c r="I11" s="7">
        <f t="shared" si="6"/>
        <v>1550000000</v>
      </c>
      <c r="J11" s="7">
        <f t="shared" si="7"/>
        <v>27094000</v>
      </c>
      <c r="K11" s="23">
        <f t="shared" si="1"/>
        <v>220844000</v>
      </c>
      <c r="L11" s="28">
        <f t="shared" si="2"/>
        <v>2020</v>
      </c>
      <c r="N11" s="5">
        <v>2024</v>
      </c>
      <c r="O11" s="7">
        <f t="shared" si="3"/>
        <v>387500</v>
      </c>
      <c r="P11" s="7">
        <f t="shared" si="4"/>
        <v>8965.8888888888905</v>
      </c>
      <c r="Q11" s="23">
        <f t="shared" si="8"/>
        <v>396465.88888888888</v>
      </c>
    </row>
    <row r="12" spans="1:17" x14ac:dyDescent="0.2">
      <c r="A12" s="3"/>
      <c r="B12" s="19"/>
      <c r="C12" s="3"/>
      <c r="E12" s="5">
        <v>9</v>
      </c>
      <c r="F12" s="31">
        <f t="shared" si="5"/>
        <v>44275</v>
      </c>
      <c r="G12" s="7">
        <f t="shared" si="9"/>
        <v>1550000000</v>
      </c>
      <c r="H12" s="7">
        <f t="shared" si="0"/>
        <v>193750000</v>
      </c>
      <c r="I12" s="7">
        <f t="shared" si="6"/>
        <v>1356250000</v>
      </c>
      <c r="J12" s="7">
        <f t="shared" si="7"/>
        <v>23690888.888888888</v>
      </c>
      <c r="K12" s="23">
        <f t="shared" si="1"/>
        <v>217440888.8888889</v>
      </c>
      <c r="L12" s="28">
        <f t="shared" si="2"/>
        <v>2021</v>
      </c>
      <c r="N12" s="5">
        <v>2025</v>
      </c>
      <c r="O12" s="7">
        <f t="shared" si="3"/>
        <v>0</v>
      </c>
      <c r="P12" s="7">
        <f t="shared" si="4"/>
        <v>0</v>
      </c>
      <c r="Q12" s="23">
        <f t="shared" si="8"/>
        <v>0</v>
      </c>
    </row>
    <row r="13" spans="1:17" x14ac:dyDescent="0.2">
      <c r="B13" s="20"/>
      <c r="E13" s="5">
        <v>10</v>
      </c>
      <c r="F13" s="31">
        <f t="shared" si="5"/>
        <v>44459</v>
      </c>
      <c r="G13" s="7">
        <f t="shared" si="9"/>
        <v>1356250000</v>
      </c>
      <c r="H13" s="7">
        <f t="shared" si="0"/>
        <v>193750000</v>
      </c>
      <c r="I13" s="7">
        <f t="shared" si="6"/>
        <v>1162500000</v>
      </c>
      <c r="J13" s="7">
        <f t="shared" si="7"/>
        <v>21073111.111111112</v>
      </c>
      <c r="K13" s="23">
        <f t="shared" si="1"/>
        <v>214823111.1111111</v>
      </c>
      <c r="L13" s="28">
        <f t="shared" si="2"/>
        <v>2021</v>
      </c>
      <c r="N13" s="5">
        <v>2026</v>
      </c>
      <c r="O13" s="7">
        <f t="shared" si="3"/>
        <v>0</v>
      </c>
      <c r="P13" s="7">
        <f t="shared" si="4"/>
        <v>0</v>
      </c>
      <c r="Q13" s="23">
        <f t="shared" si="8"/>
        <v>0</v>
      </c>
    </row>
    <row r="14" spans="1:17" x14ac:dyDescent="0.2">
      <c r="B14" s="20"/>
      <c r="E14" s="5">
        <v>11</v>
      </c>
      <c r="F14" s="31">
        <f t="shared" si="5"/>
        <v>44640</v>
      </c>
      <c r="G14" s="7">
        <f t="shared" si="9"/>
        <v>1162500000</v>
      </c>
      <c r="H14" s="7">
        <f t="shared" si="0"/>
        <v>193750000</v>
      </c>
      <c r="I14" s="7">
        <f t="shared" si="6"/>
        <v>968750000</v>
      </c>
      <c r="J14" s="7">
        <f t="shared" si="7"/>
        <v>17768166.666666664</v>
      </c>
      <c r="K14" s="23">
        <f t="shared" si="1"/>
        <v>211518166.66666666</v>
      </c>
      <c r="L14" s="28">
        <f t="shared" si="2"/>
        <v>2022</v>
      </c>
      <c r="N14" s="33" t="s">
        <v>16</v>
      </c>
      <c r="O14" s="26">
        <f>SUM(O3:O13)</f>
        <v>3100000</v>
      </c>
      <c r="P14" s="26">
        <f t="shared" ref="P14:Q14" si="10">SUM(P3:P13)</f>
        <v>393517.44444444438</v>
      </c>
      <c r="Q14" s="26">
        <f t="shared" si="10"/>
        <v>3493517.444444445</v>
      </c>
    </row>
    <row r="15" spans="1:17" x14ac:dyDescent="0.2">
      <c r="E15" s="5">
        <v>12</v>
      </c>
      <c r="F15" s="31">
        <f t="shared" si="5"/>
        <v>44824</v>
      </c>
      <c r="G15" s="7">
        <f t="shared" si="9"/>
        <v>968750000</v>
      </c>
      <c r="H15" s="7">
        <f t="shared" si="0"/>
        <v>193750000</v>
      </c>
      <c r="I15" s="7">
        <f t="shared" si="6"/>
        <v>775000000</v>
      </c>
      <c r="J15" s="7">
        <f t="shared" si="7"/>
        <v>15052222.222222222</v>
      </c>
      <c r="K15" s="23">
        <f t="shared" si="1"/>
        <v>208802222.22222221</v>
      </c>
      <c r="L15" s="28">
        <f t="shared" si="2"/>
        <v>2022</v>
      </c>
    </row>
    <row r="16" spans="1:17" x14ac:dyDescent="0.2">
      <c r="A16" s="3"/>
      <c r="B16" s="4"/>
      <c r="C16" s="3"/>
      <c r="E16" s="5">
        <v>13</v>
      </c>
      <c r="F16" s="31">
        <f t="shared" si="5"/>
        <v>45005</v>
      </c>
      <c r="G16" s="7">
        <f t="shared" si="9"/>
        <v>775000000</v>
      </c>
      <c r="H16" s="7">
        <f t="shared" si="0"/>
        <v>193750000</v>
      </c>
      <c r="I16" s="7">
        <f t="shared" si="6"/>
        <v>581250000</v>
      </c>
      <c r="J16" s="7">
        <f t="shared" si="7"/>
        <v>11845444.444444444</v>
      </c>
      <c r="K16" s="23">
        <f t="shared" si="1"/>
        <v>205595444.44444445</v>
      </c>
      <c r="L16" s="28">
        <f t="shared" si="2"/>
        <v>2023</v>
      </c>
    </row>
    <row r="17" spans="1:18" x14ac:dyDescent="0.2">
      <c r="A17" s="9"/>
      <c r="B17" s="10"/>
      <c r="C17" s="9"/>
      <c r="E17" s="5">
        <v>14</v>
      </c>
      <c r="F17" s="31">
        <f t="shared" si="5"/>
        <v>45189</v>
      </c>
      <c r="G17" s="7">
        <f t="shared" si="9"/>
        <v>581250000</v>
      </c>
      <c r="H17" s="7">
        <f t="shared" si="0"/>
        <v>193750000</v>
      </c>
      <c r="I17" s="7">
        <f t="shared" si="6"/>
        <v>387500000</v>
      </c>
      <c r="J17" s="7">
        <f t="shared" si="7"/>
        <v>9031333.3333333321</v>
      </c>
      <c r="K17" s="23">
        <f t="shared" si="1"/>
        <v>202781333.33333334</v>
      </c>
      <c r="L17" s="28">
        <f t="shared" si="2"/>
        <v>2023</v>
      </c>
    </row>
    <row r="18" spans="1:18" x14ac:dyDescent="0.2">
      <c r="E18" s="5">
        <v>15</v>
      </c>
      <c r="F18" s="31">
        <f t="shared" si="5"/>
        <v>45371</v>
      </c>
      <c r="G18" s="7">
        <f t="shared" si="9"/>
        <v>387500000</v>
      </c>
      <c r="H18" s="7">
        <f t="shared" si="0"/>
        <v>193750000</v>
      </c>
      <c r="I18" s="7">
        <f t="shared" si="6"/>
        <v>193750000</v>
      </c>
      <c r="J18" s="7">
        <f t="shared" si="7"/>
        <v>5955444.444444445</v>
      </c>
      <c r="K18" s="23">
        <f t="shared" si="1"/>
        <v>199705444.44444445</v>
      </c>
      <c r="L18" s="28">
        <f t="shared" si="2"/>
        <v>2024</v>
      </c>
    </row>
    <row r="19" spans="1:18" x14ac:dyDescent="0.2">
      <c r="E19" s="5">
        <v>16</v>
      </c>
      <c r="F19" s="31">
        <f t="shared" si="5"/>
        <v>45555</v>
      </c>
      <c r="G19" s="7">
        <f t="shared" si="9"/>
        <v>193750000</v>
      </c>
      <c r="H19" s="7">
        <f t="shared" si="0"/>
        <v>193750000</v>
      </c>
      <c r="I19" s="7">
        <f t="shared" si="6"/>
        <v>0</v>
      </c>
      <c r="J19" s="7">
        <f t="shared" si="7"/>
        <v>3010444.4444444445</v>
      </c>
      <c r="K19" s="23">
        <f t="shared" si="1"/>
        <v>196760444.44444445</v>
      </c>
      <c r="L19" s="28">
        <f t="shared" si="2"/>
        <v>2024</v>
      </c>
    </row>
    <row r="20" spans="1:18" x14ac:dyDescent="0.2">
      <c r="E20" s="32"/>
      <c r="F20" s="18" t="s">
        <v>24</v>
      </c>
      <c r="G20" s="25"/>
      <c r="H20" s="26">
        <f>SUM(H3:H19)</f>
        <v>3100000000</v>
      </c>
      <c r="I20" s="26"/>
      <c r="J20" s="26">
        <f>SUM(J3:J19)</f>
        <v>393517444.4444443</v>
      </c>
      <c r="K20" s="26">
        <f>SUM(K3:K19)</f>
        <v>3493517444.4444451</v>
      </c>
      <c r="L20" s="27"/>
      <c r="N20" s="15"/>
      <c r="O20" s="16"/>
      <c r="P20" s="16"/>
      <c r="Q20" s="16"/>
      <c r="R20" s="17"/>
    </row>
    <row r="28" spans="1:18" x14ac:dyDescent="0.2">
      <c r="L28" s="12"/>
    </row>
    <row r="29" spans="1:18" x14ac:dyDescent="0.2">
      <c r="L29" s="13"/>
    </row>
    <row r="30" spans="1:18" x14ac:dyDescent="0.2">
      <c r="L30" s="13"/>
    </row>
    <row r="31" spans="1:18" x14ac:dyDescent="0.2">
      <c r="L31" s="13"/>
    </row>
    <row r="32" spans="1:18" x14ac:dyDescent="0.2">
      <c r="L32" s="13"/>
    </row>
    <row r="33" spans="12:12" x14ac:dyDescent="0.2">
      <c r="L33" s="13"/>
    </row>
    <row r="34" spans="12:12" x14ac:dyDescent="0.2">
      <c r="L34" s="13"/>
    </row>
    <row r="35" spans="12:12" x14ac:dyDescent="0.2">
      <c r="L35" s="13"/>
    </row>
  </sheetData>
  <mergeCells count="1">
    <mergeCell ref="N1:Q1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ignoredErrors>
    <ignoredError sqref="B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"/>
  <sheetViews>
    <sheetView workbookViewId="0">
      <selection activeCell="P5" sqref="P5"/>
    </sheetView>
  </sheetViews>
  <sheetFormatPr defaultRowHeight="12.75" x14ac:dyDescent="0.2"/>
  <cols>
    <col min="1" max="1" width="30.7109375" bestFit="1" customWidth="1"/>
    <col min="2" max="2" width="11.7109375" bestFit="1" customWidth="1"/>
    <col min="3" max="4" width="13.7109375" bestFit="1" customWidth="1"/>
    <col min="5" max="5" width="3" bestFit="1" customWidth="1"/>
    <col min="6" max="6" width="10.85546875" bestFit="1" customWidth="1"/>
    <col min="7" max="8" width="11.7109375" bestFit="1" customWidth="1"/>
    <col min="9" max="9" width="11.7109375" style="1" bestFit="1" customWidth="1"/>
    <col min="10" max="10" width="14.5703125" bestFit="1" customWidth="1"/>
    <col min="11" max="11" width="13.42578125" bestFit="1" customWidth="1"/>
    <col min="12" max="12" width="5" hidden="1" customWidth="1"/>
    <col min="14" max="14" width="9.42578125" bestFit="1" customWidth="1"/>
    <col min="15" max="16" width="8.140625" bestFit="1" customWidth="1"/>
    <col min="17" max="17" width="9.7109375" bestFit="1" customWidth="1"/>
  </cols>
  <sheetData>
    <row r="1" spans="1:18" x14ac:dyDescent="0.2">
      <c r="A1" s="3" t="s">
        <v>7</v>
      </c>
      <c r="B1" s="19">
        <v>900000000</v>
      </c>
      <c r="C1" s="3" t="s">
        <v>0</v>
      </c>
      <c r="D1" s="1"/>
      <c r="E1" s="5"/>
      <c r="F1" s="34"/>
      <c r="G1" s="15"/>
      <c r="H1" s="15"/>
      <c r="I1" s="15"/>
      <c r="J1" s="15"/>
      <c r="K1" s="15"/>
      <c r="L1" s="35"/>
      <c r="M1" s="34"/>
      <c r="N1" s="46" t="s">
        <v>21</v>
      </c>
      <c r="O1" s="46"/>
      <c r="P1" s="46"/>
      <c r="Q1" s="46"/>
      <c r="R1" s="34"/>
    </row>
    <row r="2" spans="1:18" x14ac:dyDescent="0.2">
      <c r="A2" s="3" t="s">
        <v>2</v>
      </c>
      <c r="B2" s="8">
        <v>45919</v>
      </c>
      <c r="C2" s="6"/>
      <c r="D2" s="1"/>
      <c r="E2" s="29" t="s">
        <v>23</v>
      </c>
      <c r="F2" s="30" t="s">
        <v>18</v>
      </c>
      <c r="G2" s="18" t="s">
        <v>12</v>
      </c>
      <c r="H2" s="18" t="s">
        <v>13</v>
      </c>
      <c r="I2" s="18" t="s">
        <v>15</v>
      </c>
      <c r="J2" s="18" t="s">
        <v>14</v>
      </c>
      <c r="K2" s="18" t="s">
        <v>16</v>
      </c>
      <c r="L2" s="18" t="s">
        <v>17</v>
      </c>
      <c r="M2" s="34"/>
      <c r="N2" s="29" t="s">
        <v>22</v>
      </c>
      <c r="O2" s="18" t="s">
        <v>11</v>
      </c>
      <c r="P2" s="18" t="s">
        <v>14</v>
      </c>
      <c r="Q2" s="18" t="s">
        <v>16</v>
      </c>
      <c r="R2" s="34"/>
    </row>
    <row r="3" spans="1:18" x14ac:dyDescent="0.2">
      <c r="A3" s="3" t="s">
        <v>4</v>
      </c>
      <c r="B3" s="11">
        <v>7.4000000000000003E-3</v>
      </c>
      <c r="C3" s="21" t="s">
        <v>5</v>
      </c>
      <c r="D3" s="1"/>
      <c r="E3" s="5">
        <v>0</v>
      </c>
      <c r="F3" s="31">
        <f>B6</f>
        <v>42681</v>
      </c>
      <c r="G3" s="7">
        <f>B1</f>
        <v>900000000</v>
      </c>
      <c r="H3" s="7">
        <f t="shared" ref="H3:H21" si="0">IF(AND(F3&gt;=$B$8,F3&lt;=$B$2),$B$10,0)</f>
        <v>0</v>
      </c>
      <c r="I3" s="7">
        <f>G3-H3</f>
        <v>900000000</v>
      </c>
      <c r="J3" s="7">
        <v>0</v>
      </c>
      <c r="K3" s="23">
        <f>SUM(H3,J3)</f>
        <v>0</v>
      </c>
      <c r="L3" s="28">
        <f>YEAR(F3)</f>
        <v>2016</v>
      </c>
      <c r="M3" s="34"/>
      <c r="N3" s="5">
        <v>2016</v>
      </c>
      <c r="O3" s="7">
        <f>SUMIF($L:$L,$N3,H:H)/1000</f>
        <v>0</v>
      </c>
      <c r="P3" s="7">
        <f>SUMIF($L:$L,$N3,J:J)/1000</f>
        <v>0</v>
      </c>
      <c r="Q3" s="23">
        <f>SUM(O3:P3)</f>
        <v>0</v>
      </c>
      <c r="R3" s="34"/>
    </row>
    <row r="4" spans="1:18" x14ac:dyDescent="0.2">
      <c r="A4" s="3" t="s">
        <v>6</v>
      </c>
      <c r="B4" s="11">
        <v>2.3E-2</v>
      </c>
      <c r="C4" s="3"/>
      <c r="E4" s="5">
        <v>1</v>
      </c>
      <c r="F4" s="31">
        <f t="shared" ref="F4:F21" si="1">IF(dátum&lt;=$B$2,dátum,IF(AND(dátum&gt;$B$2,F3&lt;&gt;$B$2),$B$2,""))</f>
        <v>42814</v>
      </c>
      <c r="G4" s="7">
        <f>I3</f>
        <v>900000000</v>
      </c>
      <c r="H4" s="7">
        <f t="shared" si="0"/>
        <v>0</v>
      </c>
      <c r="I4" s="7">
        <f t="shared" ref="I4:I21" si="2">G4-H4</f>
        <v>900000000</v>
      </c>
      <c r="J4" s="7">
        <f t="shared" ref="J4:J21" si="3">G4*(F4-F3)/360*$B$5</f>
        <v>10108000</v>
      </c>
      <c r="K4" s="23">
        <f t="shared" ref="K4:K21" si="4">SUM(H4,J4)</f>
        <v>10108000</v>
      </c>
      <c r="L4" s="28">
        <f t="shared" ref="L4:L21" si="5">YEAR(F4)</f>
        <v>2017</v>
      </c>
      <c r="M4" s="34"/>
      <c r="N4" s="5">
        <v>2017</v>
      </c>
      <c r="O4" s="7">
        <f t="shared" ref="O4:O13" si="6">SUMIF($L:$L,$N4,H:H)/1000</f>
        <v>0</v>
      </c>
      <c r="P4" s="7">
        <f t="shared" ref="P4:P13" si="7">SUMIF($L:$L,$N4,J:J)/1000</f>
        <v>24092</v>
      </c>
      <c r="Q4" s="23">
        <f t="shared" ref="Q4:Q13" si="8">SUM(O4:P4)</f>
        <v>24092</v>
      </c>
      <c r="R4" s="34"/>
    </row>
    <row r="5" spans="1:18" x14ac:dyDescent="0.2">
      <c r="A5" s="3" t="s">
        <v>1</v>
      </c>
      <c r="B5" s="11">
        <f>SUM(B3:B4)</f>
        <v>3.04E-2</v>
      </c>
      <c r="C5" s="3"/>
      <c r="D5" s="1"/>
      <c r="E5" s="5">
        <v>2</v>
      </c>
      <c r="F5" s="31">
        <f t="shared" si="1"/>
        <v>42998</v>
      </c>
      <c r="G5" s="7">
        <f t="shared" ref="G5:G21" si="9">I4</f>
        <v>900000000</v>
      </c>
      <c r="H5" s="7">
        <f t="shared" si="0"/>
        <v>0</v>
      </c>
      <c r="I5" s="7">
        <f t="shared" si="2"/>
        <v>900000000</v>
      </c>
      <c r="J5" s="7">
        <f t="shared" si="3"/>
        <v>13984000</v>
      </c>
      <c r="K5" s="23">
        <f t="shared" si="4"/>
        <v>13984000</v>
      </c>
      <c r="L5" s="28">
        <f t="shared" si="5"/>
        <v>2017</v>
      </c>
      <c r="M5" s="34"/>
      <c r="N5" s="5">
        <v>2018</v>
      </c>
      <c r="O5" s="7">
        <f t="shared" si="6"/>
        <v>112500</v>
      </c>
      <c r="P5" s="7">
        <f t="shared" si="7"/>
        <v>26866</v>
      </c>
      <c r="Q5" s="23">
        <f t="shared" si="8"/>
        <v>139366</v>
      </c>
      <c r="R5" s="34"/>
    </row>
    <row r="6" spans="1:18" x14ac:dyDescent="0.2">
      <c r="A6" s="3" t="s">
        <v>9</v>
      </c>
      <c r="B6" s="8">
        <v>42681</v>
      </c>
      <c r="C6" s="1"/>
      <c r="D6" s="1"/>
      <c r="E6" s="5">
        <v>3</v>
      </c>
      <c r="F6" s="31">
        <f t="shared" si="1"/>
        <v>43179</v>
      </c>
      <c r="G6" s="7">
        <f t="shared" si="9"/>
        <v>900000000</v>
      </c>
      <c r="H6" s="7">
        <f t="shared" si="0"/>
        <v>56250000</v>
      </c>
      <c r="I6" s="7">
        <f t="shared" si="2"/>
        <v>843750000</v>
      </c>
      <c r="J6" s="7">
        <f t="shared" si="3"/>
        <v>13756000</v>
      </c>
      <c r="K6" s="23">
        <f t="shared" si="4"/>
        <v>70006000</v>
      </c>
      <c r="L6" s="28">
        <f t="shared" si="5"/>
        <v>2018</v>
      </c>
      <c r="M6" s="34"/>
      <c r="N6" s="5">
        <v>2019</v>
      </c>
      <c r="O6" s="7">
        <f t="shared" si="6"/>
        <v>112500</v>
      </c>
      <c r="P6" s="7">
        <f t="shared" si="7"/>
        <v>23398.5</v>
      </c>
      <c r="Q6" s="23">
        <f t="shared" si="8"/>
        <v>135898.5</v>
      </c>
      <c r="R6" s="34"/>
    </row>
    <row r="7" spans="1:18" x14ac:dyDescent="0.2">
      <c r="A7" s="3" t="s">
        <v>10</v>
      </c>
      <c r="B7" s="8">
        <v>42814</v>
      </c>
      <c r="C7" s="3"/>
      <c r="D7" s="1"/>
      <c r="E7" s="5">
        <v>4</v>
      </c>
      <c r="F7" s="31">
        <f t="shared" si="1"/>
        <v>43363</v>
      </c>
      <c r="G7" s="7">
        <f t="shared" si="9"/>
        <v>843750000</v>
      </c>
      <c r="H7" s="7">
        <f t="shared" si="0"/>
        <v>56250000</v>
      </c>
      <c r="I7" s="7">
        <f t="shared" si="2"/>
        <v>787500000</v>
      </c>
      <c r="J7" s="7">
        <f t="shared" si="3"/>
        <v>13110000</v>
      </c>
      <c r="K7" s="23">
        <f t="shared" si="4"/>
        <v>69360000</v>
      </c>
      <c r="L7" s="28">
        <f t="shared" si="5"/>
        <v>2018</v>
      </c>
      <c r="M7" s="34"/>
      <c r="N7" s="5">
        <v>2020</v>
      </c>
      <c r="O7" s="7">
        <f t="shared" si="6"/>
        <v>112500</v>
      </c>
      <c r="P7" s="7">
        <f t="shared" si="7"/>
        <v>19988</v>
      </c>
      <c r="Q7" s="23">
        <f t="shared" si="8"/>
        <v>132488</v>
      </c>
      <c r="R7" s="34"/>
    </row>
    <row r="8" spans="1:18" x14ac:dyDescent="0.2">
      <c r="A8" s="3" t="s">
        <v>19</v>
      </c>
      <c r="B8" s="2">
        <v>43179</v>
      </c>
      <c r="D8" s="1"/>
      <c r="E8" s="5">
        <v>5</v>
      </c>
      <c r="F8" s="31">
        <f t="shared" si="1"/>
        <v>43544</v>
      </c>
      <c r="G8" s="7">
        <f t="shared" si="9"/>
        <v>787500000</v>
      </c>
      <c r="H8" s="7">
        <f t="shared" si="0"/>
        <v>56250000</v>
      </c>
      <c r="I8" s="7">
        <f t="shared" si="2"/>
        <v>731250000</v>
      </c>
      <c r="J8" s="7">
        <f t="shared" si="3"/>
        <v>12036500</v>
      </c>
      <c r="K8" s="23">
        <f t="shared" si="4"/>
        <v>68286500</v>
      </c>
      <c r="L8" s="28">
        <f t="shared" si="5"/>
        <v>2019</v>
      </c>
      <c r="M8" s="34"/>
      <c r="N8" s="5">
        <v>2021</v>
      </c>
      <c r="O8" s="7">
        <f t="shared" si="6"/>
        <v>112500</v>
      </c>
      <c r="P8" s="7">
        <f t="shared" si="7"/>
        <v>16463.5</v>
      </c>
      <c r="Q8" s="23">
        <f t="shared" si="8"/>
        <v>128963.5</v>
      </c>
      <c r="R8" s="34"/>
    </row>
    <row r="9" spans="1:18" x14ac:dyDescent="0.2">
      <c r="A9" s="3" t="s">
        <v>8</v>
      </c>
      <c r="B9" s="22">
        <v>6</v>
      </c>
      <c r="C9" s="3" t="s">
        <v>3</v>
      </c>
      <c r="D9" s="1"/>
      <c r="E9" s="5">
        <v>6</v>
      </c>
      <c r="F9" s="31">
        <f t="shared" si="1"/>
        <v>43728</v>
      </c>
      <c r="G9" s="7">
        <f t="shared" si="9"/>
        <v>731250000</v>
      </c>
      <c r="H9" s="7">
        <f t="shared" si="0"/>
        <v>56250000</v>
      </c>
      <c r="I9" s="7">
        <f t="shared" si="2"/>
        <v>675000000</v>
      </c>
      <c r="J9" s="7">
        <f t="shared" si="3"/>
        <v>11362000</v>
      </c>
      <c r="K9" s="23">
        <f t="shared" si="4"/>
        <v>67612000</v>
      </c>
      <c r="L9" s="28">
        <f t="shared" si="5"/>
        <v>2019</v>
      </c>
      <c r="M9" s="34"/>
      <c r="N9" s="5">
        <v>2022</v>
      </c>
      <c r="O9" s="7">
        <f t="shared" si="6"/>
        <v>112500</v>
      </c>
      <c r="P9" s="7">
        <f t="shared" si="7"/>
        <v>12996</v>
      </c>
      <c r="Q9" s="23">
        <f t="shared" si="8"/>
        <v>125496</v>
      </c>
      <c r="R9" s="34"/>
    </row>
    <row r="10" spans="1:18" x14ac:dyDescent="0.2">
      <c r="A10" s="3" t="s">
        <v>20</v>
      </c>
      <c r="B10" s="19">
        <v>56250000</v>
      </c>
      <c r="C10" s="1" t="s">
        <v>0</v>
      </c>
      <c r="D10" s="1"/>
      <c r="E10" s="5">
        <v>7</v>
      </c>
      <c r="F10" s="31">
        <f t="shared" si="1"/>
        <v>43910</v>
      </c>
      <c r="G10" s="7">
        <f t="shared" si="9"/>
        <v>675000000</v>
      </c>
      <c r="H10" s="7">
        <f t="shared" si="0"/>
        <v>56250000</v>
      </c>
      <c r="I10" s="7">
        <f t="shared" si="2"/>
        <v>618750000</v>
      </c>
      <c r="J10" s="7">
        <f t="shared" si="3"/>
        <v>10374000</v>
      </c>
      <c r="K10" s="23">
        <f t="shared" si="4"/>
        <v>66624000</v>
      </c>
      <c r="L10" s="28">
        <f t="shared" si="5"/>
        <v>2020</v>
      </c>
      <c r="M10" s="34"/>
      <c r="N10" s="5">
        <v>2023</v>
      </c>
      <c r="O10" s="7">
        <f t="shared" si="6"/>
        <v>112500</v>
      </c>
      <c r="P10" s="7">
        <f t="shared" si="7"/>
        <v>9528.5</v>
      </c>
      <c r="Q10" s="23">
        <f t="shared" si="8"/>
        <v>122028.5</v>
      </c>
      <c r="R10" s="34"/>
    </row>
    <row r="11" spans="1:18" x14ac:dyDescent="0.2">
      <c r="D11" s="1"/>
      <c r="E11" s="5">
        <v>8</v>
      </c>
      <c r="F11" s="31">
        <f t="shared" si="1"/>
        <v>44094</v>
      </c>
      <c r="G11" s="7">
        <f t="shared" si="9"/>
        <v>618750000</v>
      </c>
      <c r="H11" s="7">
        <f t="shared" si="0"/>
        <v>56250000</v>
      </c>
      <c r="I11" s="7">
        <f t="shared" si="2"/>
        <v>562500000</v>
      </c>
      <c r="J11" s="7">
        <f t="shared" si="3"/>
        <v>9614000</v>
      </c>
      <c r="K11" s="23">
        <f t="shared" si="4"/>
        <v>65864000</v>
      </c>
      <c r="L11" s="28">
        <f t="shared" si="5"/>
        <v>2020</v>
      </c>
      <c r="M11" s="34"/>
      <c r="N11" s="5">
        <v>2024</v>
      </c>
      <c r="O11" s="7">
        <f t="shared" si="6"/>
        <v>112500</v>
      </c>
      <c r="P11" s="7">
        <f t="shared" si="7"/>
        <v>6080</v>
      </c>
      <c r="Q11" s="23">
        <f t="shared" si="8"/>
        <v>118580</v>
      </c>
      <c r="R11" s="34"/>
    </row>
    <row r="12" spans="1:18" x14ac:dyDescent="0.2">
      <c r="A12" s="3"/>
      <c r="B12" s="19"/>
      <c r="C12" s="3"/>
      <c r="D12" s="1"/>
      <c r="E12" s="5">
        <v>9</v>
      </c>
      <c r="F12" s="31">
        <f t="shared" si="1"/>
        <v>44275</v>
      </c>
      <c r="G12" s="7">
        <f t="shared" si="9"/>
        <v>562500000</v>
      </c>
      <c r="H12" s="7">
        <f t="shared" si="0"/>
        <v>56250000</v>
      </c>
      <c r="I12" s="7">
        <f t="shared" si="2"/>
        <v>506250000</v>
      </c>
      <c r="J12" s="7">
        <f t="shared" si="3"/>
        <v>8597500</v>
      </c>
      <c r="K12" s="23">
        <f t="shared" si="4"/>
        <v>64847500</v>
      </c>
      <c r="L12" s="28">
        <f t="shared" si="5"/>
        <v>2021</v>
      </c>
      <c r="M12" s="34"/>
      <c r="N12" s="5">
        <v>2025</v>
      </c>
      <c r="O12" s="7">
        <f t="shared" si="6"/>
        <v>112500</v>
      </c>
      <c r="P12" s="7">
        <f t="shared" si="7"/>
        <v>2588.75</v>
      </c>
      <c r="Q12" s="23">
        <f t="shared" si="8"/>
        <v>115088.75</v>
      </c>
      <c r="R12" s="34"/>
    </row>
    <row r="13" spans="1:18" x14ac:dyDescent="0.2">
      <c r="B13" s="20"/>
      <c r="C13" s="1"/>
      <c r="D13" s="1"/>
      <c r="E13" s="5">
        <v>10</v>
      </c>
      <c r="F13" s="31">
        <f t="shared" si="1"/>
        <v>44459</v>
      </c>
      <c r="G13" s="7">
        <f t="shared" si="9"/>
        <v>506250000</v>
      </c>
      <c r="H13" s="7">
        <f t="shared" si="0"/>
        <v>56250000</v>
      </c>
      <c r="I13" s="7">
        <f t="shared" si="2"/>
        <v>450000000</v>
      </c>
      <c r="J13" s="7">
        <f t="shared" si="3"/>
        <v>7866000</v>
      </c>
      <c r="K13" s="23">
        <f t="shared" si="4"/>
        <v>64116000</v>
      </c>
      <c r="L13" s="28">
        <f t="shared" si="5"/>
        <v>2021</v>
      </c>
      <c r="M13" s="34"/>
      <c r="N13" s="5">
        <v>2026</v>
      </c>
      <c r="O13" s="7">
        <f t="shared" si="6"/>
        <v>0</v>
      </c>
      <c r="P13" s="7">
        <f t="shared" si="7"/>
        <v>0</v>
      </c>
      <c r="Q13" s="23">
        <f t="shared" si="8"/>
        <v>0</v>
      </c>
      <c r="R13" s="34"/>
    </row>
    <row r="14" spans="1:18" x14ac:dyDescent="0.2">
      <c r="B14" s="20"/>
      <c r="C14" s="1"/>
      <c r="D14" s="1"/>
      <c r="E14" s="5">
        <v>11</v>
      </c>
      <c r="F14" s="31">
        <f t="shared" si="1"/>
        <v>44640</v>
      </c>
      <c r="G14" s="7">
        <f t="shared" si="9"/>
        <v>450000000</v>
      </c>
      <c r="H14" s="7">
        <f t="shared" si="0"/>
        <v>56250000</v>
      </c>
      <c r="I14" s="7">
        <f t="shared" si="2"/>
        <v>393750000</v>
      </c>
      <c r="J14" s="7">
        <f t="shared" si="3"/>
        <v>6878000</v>
      </c>
      <c r="K14" s="23">
        <f t="shared" si="4"/>
        <v>63128000</v>
      </c>
      <c r="L14" s="28">
        <f t="shared" si="5"/>
        <v>2022</v>
      </c>
      <c r="M14" s="34"/>
      <c r="N14" s="33" t="s">
        <v>16</v>
      </c>
      <c r="O14" s="26">
        <f>SUM(O3:O13)</f>
        <v>900000</v>
      </c>
      <c r="P14" s="26">
        <f t="shared" ref="P14:Q14" si="10">SUM(P3:P13)</f>
        <v>142001.25</v>
      </c>
      <c r="Q14" s="26">
        <f t="shared" si="10"/>
        <v>1042001.25</v>
      </c>
      <c r="R14" s="34"/>
    </row>
    <row r="15" spans="1:18" x14ac:dyDescent="0.2">
      <c r="C15" s="1"/>
      <c r="D15" s="1"/>
      <c r="E15" s="5">
        <v>12</v>
      </c>
      <c r="F15" s="31">
        <f t="shared" si="1"/>
        <v>44824</v>
      </c>
      <c r="G15" s="7">
        <f t="shared" si="9"/>
        <v>393750000</v>
      </c>
      <c r="H15" s="7">
        <f t="shared" si="0"/>
        <v>56250000</v>
      </c>
      <c r="I15" s="7">
        <f t="shared" si="2"/>
        <v>337500000</v>
      </c>
      <c r="J15" s="7">
        <f t="shared" si="3"/>
        <v>6118000</v>
      </c>
      <c r="K15" s="23">
        <f t="shared" si="4"/>
        <v>62368000</v>
      </c>
      <c r="L15" s="28">
        <f t="shared" si="5"/>
        <v>2022</v>
      </c>
      <c r="M15" s="34"/>
      <c r="N15" s="34"/>
      <c r="O15" s="34"/>
      <c r="P15" s="34"/>
      <c r="Q15" s="34"/>
      <c r="R15" s="34"/>
    </row>
    <row r="16" spans="1:18" x14ac:dyDescent="0.2">
      <c r="A16" s="3"/>
      <c r="B16" s="4"/>
      <c r="C16" s="3"/>
      <c r="D16" s="1"/>
      <c r="E16" s="5">
        <v>13</v>
      </c>
      <c r="F16" s="31">
        <f t="shared" si="1"/>
        <v>45005</v>
      </c>
      <c r="G16" s="7">
        <f t="shared" si="9"/>
        <v>337500000</v>
      </c>
      <c r="H16" s="7">
        <f t="shared" si="0"/>
        <v>56250000</v>
      </c>
      <c r="I16" s="7">
        <f t="shared" si="2"/>
        <v>281250000</v>
      </c>
      <c r="J16" s="7">
        <f t="shared" si="3"/>
        <v>5158500</v>
      </c>
      <c r="K16" s="23">
        <f t="shared" si="4"/>
        <v>61408500</v>
      </c>
      <c r="L16" s="28">
        <f t="shared" si="5"/>
        <v>2023</v>
      </c>
      <c r="M16" s="34"/>
      <c r="N16" s="34"/>
      <c r="O16" s="34"/>
      <c r="P16" s="34"/>
      <c r="Q16" s="34"/>
      <c r="R16" s="34"/>
    </row>
    <row r="17" spans="1:18" x14ac:dyDescent="0.2">
      <c r="A17" s="9"/>
      <c r="B17" s="10"/>
      <c r="C17" s="9"/>
      <c r="D17" s="1"/>
      <c r="E17" s="5">
        <v>14</v>
      </c>
      <c r="F17" s="31">
        <f t="shared" si="1"/>
        <v>45189</v>
      </c>
      <c r="G17" s="7">
        <f t="shared" si="9"/>
        <v>281250000</v>
      </c>
      <c r="H17" s="7">
        <f t="shared" si="0"/>
        <v>56250000</v>
      </c>
      <c r="I17" s="7">
        <f t="shared" si="2"/>
        <v>225000000</v>
      </c>
      <c r="J17" s="7">
        <f t="shared" si="3"/>
        <v>4370000</v>
      </c>
      <c r="K17" s="23">
        <f t="shared" si="4"/>
        <v>60620000</v>
      </c>
      <c r="L17" s="28">
        <f t="shared" si="5"/>
        <v>2023</v>
      </c>
      <c r="M17" s="34"/>
      <c r="N17" s="34"/>
      <c r="O17" s="34"/>
      <c r="P17" s="34"/>
      <c r="Q17" s="34"/>
      <c r="R17" s="34"/>
    </row>
    <row r="18" spans="1:18" x14ac:dyDescent="0.2">
      <c r="D18" s="1"/>
      <c r="E18" s="5">
        <v>15</v>
      </c>
      <c r="F18" s="31">
        <f t="shared" si="1"/>
        <v>45371</v>
      </c>
      <c r="G18" s="7">
        <f t="shared" si="9"/>
        <v>225000000</v>
      </c>
      <c r="H18" s="7">
        <f t="shared" si="0"/>
        <v>56250000</v>
      </c>
      <c r="I18" s="7">
        <f t="shared" si="2"/>
        <v>168750000</v>
      </c>
      <c r="J18" s="7">
        <f t="shared" si="3"/>
        <v>3458000</v>
      </c>
      <c r="K18" s="23">
        <f t="shared" si="4"/>
        <v>59708000</v>
      </c>
      <c r="L18" s="28">
        <f t="shared" si="5"/>
        <v>2024</v>
      </c>
      <c r="M18" s="34"/>
      <c r="N18" s="34"/>
      <c r="O18" s="34"/>
      <c r="P18" s="34"/>
      <c r="Q18" s="34"/>
      <c r="R18" s="34"/>
    </row>
    <row r="19" spans="1:18" x14ac:dyDescent="0.2">
      <c r="A19" s="1"/>
      <c r="B19" s="1"/>
      <c r="C19" s="1"/>
      <c r="D19" s="1"/>
      <c r="E19" s="5">
        <v>16</v>
      </c>
      <c r="F19" s="31">
        <f t="shared" si="1"/>
        <v>45555</v>
      </c>
      <c r="G19" s="7">
        <f t="shared" si="9"/>
        <v>168750000</v>
      </c>
      <c r="H19" s="7">
        <f t="shared" si="0"/>
        <v>56250000</v>
      </c>
      <c r="I19" s="7">
        <f t="shared" si="2"/>
        <v>112500000</v>
      </c>
      <c r="J19" s="7">
        <f t="shared" si="3"/>
        <v>2622000</v>
      </c>
      <c r="K19" s="23">
        <f t="shared" si="4"/>
        <v>58872000</v>
      </c>
      <c r="L19" s="28">
        <f t="shared" si="5"/>
        <v>2024</v>
      </c>
      <c r="M19" s="34"/>
      <c r="N19" s="34"/>
      <c r="O19" s="34"/>
      <c r="P19" s="34"/>
      <c r="Q19" s="34"/>
      <c r="R19" s="34"/>
    </row>
    <row r="20" spans="1:18" s="1" customFormat="1" x14ac:dyDescent="0.2">
      <c r="E20" s="5">
        <v>17</v>
      </c>
      <c r="F20" s="31">
        <f t="shared" si="1"/>
        <v>45736</v>
      </c>
      <c r="G20" s="7">
        <f t="shared" si="9"/>
        <v>112500000</v>
      </c>
      <c r="H20" s="7">
        <f t="shared" si="0"/>
        <v>56250000</v>
      </c>
      <c r="I20" s="7">
        <f t="shared" si="2"/>
        <v>56250000</v>
      </c>
      <c r="J20" s="7">
        <f t="shared" si="3"/>
        <v>1719500</v>
      </c>
      <c r="K20" s="23">
        <f t="shared" si="4"/>
        <v>57969500</v>
      </c>
      <c r="L20" s="28">
        <f>YEAR(F20)</f>
        <v>2025</v>
      </c>
      <c r="M20" s="34"/>
      <c r="N20" s="34"/>
      <c r="O20" s="34"/>
      <c r="P20" s="34"/>
      <c r="Q20" s="34"/>
      <c r="R20" s="34"/>
    </row>
    <row r="21" spans="1:18" s="1" customFormat="1" x14ac:dyDescent="0.2">
      <c r="E21" s="5">
        <v>18</v>
      </c>
      <c r="F21" s="31">
        <f t="shared" si="1"/>
        <v>45919</v>
      </c>
      <c r="G21" s="7">
        <f t="shared" si="9"/>
        <v>56250000</v>
      </c>
      <c r="H21" s="7">
        <f t="shared" si="0"/>
        <v>56250000</v>
      </c>
      <c r="I21" s="7">
        <f t="shared" si="2"/>
        <v>0</v>
      </c>
      <c r="J21" s="7">
        <f t="shared" si="3"/>
        <v>869250</v>
      </c>
      <c r="K21" s="23">
        <f t="shared" si="4"/>
        <v>57119250</v>
      </c>
      <c r="L21" s="28">
        <f t="shared" si="5"/>
        <v>2025</v>
      </c>
      <c r="M21" s="34"/>
      <c r="N21" s="34"/>
      <c r="O21" s="34"/>
      <c r="P21" s="34"/>
      <c r="Q21" s="34"/>
      <c r="R21" s="34"/>
    </row>
    <row r="22" spans="1:18" x14ac:dyDescent="0.2">
      <c r="A22" s="1"/>
      <c r="B22" s="1"/>
      <c r="C22" s="1"/>
      <c r="D22" s="1"/>
      <c r="E22" s="32"/>
      <c r="F22" s="18" t="s">
        <v>24</v>
      </c>
      <c r="G22" s="25"/>
      <c r="H22" s="26">
        <f>SUM(H3:H21)</f>
        <v>900000000</v>
      </c>
      <c r="I22" s="26"/>
      <c r="J22" s="26">
        <f>SUM(J3:J21)</f>
        <v>142001250</v>
      </c>
      <c r="K22" s="26">
        <f>SUM(K3:K21)</f>
        <v>1042001250</v>
      </c>
      <c r="L22" s="27"/>
      <c r="M22" s="34"/>
      <c r="N22" s="15"/>
      <c r="O22" s="16"/>
      <c r="P22" s="16"/>
      <c r="Q22" s="16"/>
      <c r="R22" s="17"/>
    </row>
    <row r="23" spans="1:18" x14ac:dyDescent="0.2"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</row>
    <row r="24" spans="1:18" x14ac:dyDescent="0.2"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</row>
    <row r="25" spans="1:18" x14ac:dyDescent="0.2"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</row>
    <row r="26" spans="1:18" x14ac:dyDescent="0.2"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</row>
    <row r="27" spans="1:18" x14ac:dyDescent="0.2"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</row>
    <row r="28" spans="1:18" x14ac:dyDescent="0.2"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</row>
    <row r="30" spans="1:18" x14ac:dyDescent="0.2">
      <c r="L30" s="12"/>
    </row>
    <row r="31" spans="1:18" x14ac:dyDescent="0.2">
      <c r="L31" s="13"/>
    </row>
    <row r="32" spans="1:18" x14ac:dyDescent="0.2">
      <c r="L32" s="13"/>
    </row>
    <row r="33" spans="12:12" x14ac:dyDescent="0.2">
      <c r="L33" s="13"/>
    </row>
    <row r="34" spans="12:12" x14ac:dyDescent="0.2">
      <c r="L34" s="13"/>
    </row>
    <row r="35" spans="12:12" x14ac:dyDescent="0.2">
      <c r="L35" s="13"/>
    </row>
    <row r="36" spans="12:12" x14ac:dyDescent="0.2">
      <c r="L36" s="13"/>
    </row>
    <row r="37" spans="12:12" x14ac:dyDescent="0.2">
      <c r="L37" s="13"/>
    </row>
  </sheetData>
  <mergeCells count="1">
    <mergeCell ref="N1:Q1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  <ignoredErrors>
    <ignoredError sqref="B5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workbookViewId="0">
      <selection activeCell="F27" sqref="F27"/>
    </sheetView>
  </sheetViews>
  <sheetFormatPr defaultRowHeight="12.75" x14ac:dyDescent="0.2"/>
  <cols>
    <col min="3" max="3" width="9.7109375" bestFit="1" customWidth="1"/>
    <col min="5" max="5" width="9.7109375" bestFit="1" customWidth="1"/>
    <col min="8" max="8" width="9.140625" style="1"/>
    <col min="9" max="9" width="13.85546875" customWidth="1"/>
  </cols>
  <sheetData>
    <row r="1" spans="1:9" s="1" customFormat="1" x14ac:dyDescent="0.2">
      <c r="A1" s="1" t="s">
        <v>30</v>
      </c>
    </row>
    <row r="2" spans="1:9" s="1" customFormat="1" x14ac:dyDescent="0.2">
      <c r="A2" s="1" t="s">
        <v>31</v>
      </c>
    </row>
    <row r="3" spans="1:9" s="1" customFormat="1" x14ac:dyDescent="0.2"/>
    <row r="4" spans="1:9" s="1" customFormat="1" x14ac:dyDescent="0.2"/>
    <row r="6" spans="1:9" s="1" customFormat="1" ht="21" customHeight="1" x14ac:dyDescent="0.25">
      <c r="B6" s="47" t="s">
        <v>29</v>
      </c>
      <c r="C6" s="47"/>
      <c r="D6" s="47"/>
      <c r="E6" s="47"/>
      <c r="F6" s="47"/>
      <c r="G6" s="47"/>
      <c r="H6" s="47"/>
      <c r="I6" s="47"/>
    </row>
    <row r="7" spans="1:9" ht="24" customHeight="1" x14ac:dyDescent="0.25">
      <c r="B7" s="47" t="s">
        <v>28</v>
      </c>
      <c r="C7" s="47"/>
      <c r="D7" s="47"/>
      <c r="E7" s="47"/>
      <c r="F7" s="47"/>
      <c r="G7" s="47"/>
      <c r="H7" s="47"/>
      <c r="I7" s="47"/>
    </row>
    <row r="11" spans="1:9" x14ac:dyDescent="0.2">
      <c r="B11" s="29" t="s">
        <v>22</v>
      </c>
      <c r="C11" s="36" t="s">
        <v>11</v>
      </c>
      <c r="D11" s="36" t="s">
        <v>14</v>
      </c>
      <c r="E11" s="36" t="s">
        <v>16</v>
      </c>
      <c r="F11" s="37" t="s">
        <v>25</v>
      </c>
      <c r="G11" s="37" t="s">
        <v>26</v>
      </c>
      <c r="H11" s="37" t="s">
        <v>32</v>
      </c>
      <c r="I11" s="37" t="s">
        <v>27</v>
      </c>
    </row>
    <row r="12" spans="1:9" x14ac:dyDescent="0.2">
      <c r="B12" s="38">
        <v>2016</v>
      </c>
      <c r="C12" s="39">
        <v>0</v>
      </c>
      <c r="D12" s="39">
        <v>0</v>
      </c>
      <c r="E12" s="40">
        <v>0</v>
      </c>
      <c r="F12" s="41">
        <v>0</v>
      </c>
      <c r="G12" s="41">
        <v>0</v>
      </c>
      <c r="H12" s="41">
        <v>0</v>
      </c>
      <c r="I12" s="42">
        <v>0</v>
      </c>
    </row>
    <row r="13" spans="1:9" x14ac:dyDescent="0.2">
      <c r="B13" s="38">
        <v>2017</v>
      </c>
      <c r="C13" s="39">
        <v>387500</v>
      </c>
      <c r="D13" s="39">
        <v>104065</v>
      </c>
      <c r="E13" s="40">
        <f>SUM(C13:D13)</f>
        <v>491565</v>
      </c>
      <c r="F13" s="41">
        <v>15500</v>
      </c>
      <c r="G13" s="41">
        <v>4500</v>
      </c>
      <c r="H13" s="41">
        <f>SUM(F13:G13)</f>
        <v>20000</v>
      </c>
      <c r="I13" s="43">
        <f>SUM(E13:G13)</f>
        <v>511565</v>
      </c>
    </row>
    <row r="14" spans="1:9" x14ac:dyDescent="0.2">
      <c r="B14" s="38">
        <v>2018</v>
      </c>
      <c r="C14" s="39">
        <v>500000</v>
      </c>
      <c r="D14" s="39">
        <v>107461</v>
      </c>
      <c r="E14" s="40">
        <f t="shared" ref="E14:E21" si="0">SUM(C14:D14)</f>
        <v>607461</v>
      </c>
      <c r="F14" s="41">
        <v>13562</v>
      </c>
      <c r="G14" s="41">
        <v>4500</v>
      </c>
      <c r="H14" s="41">
        <f t="shared" ref="H14:H21" si="1">SUM(F14:G14)</f>
        <v>18062</v>
      </c>
      <c r="I14" s="43">
        <f t="shared" ref="I14:I21" si="2">SUM(E14:G14)</f>
        <v>625523</v>
      </c>
    </row>
    <row r="15" spans="1:9" x14ac:dyDescent="0.2">
      <c r="B15" s="38">
        <v>2019</v>
      </c>
      <c r="C15" s="39">
        <v>500000</v>
      </c>
      <c r="D15" s="39">
        <v>92050</v>
      </c>
      <c r="E15" s="40">
        <f t="shared" si="0"/>
        <v>592050</v>
      </c>
      <c r="F15" s="41">
        <v>11625</v>
      </c>
      <c r="G15" s="41">
        <v>3938</v>
      </c>
      <c r="H15" s="41">
        <f t="shared" si="1"/>
        <v>15563</v>
      </c>
      <c r="I15" s="43">
        <f t="shared" si="2"/>
        <v>607613</v>
      </c>
    </row>
    <row r="16" spans="1:9" x14ac:dyDescent="0.2">
      <c r="B16" s="38">
        <v>2020</v>
      </c>
      <c r="C16" s="39">
        <v>500000</v>
      </c>
      <c r="D16" s="39">
        <v>76859</v>
      </c>
      <c r="E16" s="40">
        <f t="shared" si="0"/>
        <v>576859</v>
      </c>
      <c r="F16" s="41">
        <v>9687</v>
      </c>
      <c r="G16" s="41">
        <v>3375</v>
      </c>
      <c r="H16" s="41">
        <f t="shared" si="1"/>
        <v>13062</v>
      </c>
      <c r="I16" s="43">
        <f t="shared" si="2"/>
        <v>589921</v>
      </c>
    </row>
    <row r="17" spans="2:9" x14ac:dyDescent="0.2">
      <c r="B17" s="38">
        <v>2021</v>
      </c>
      <c r="C17" s="39">
        <v>500000</v>
      </c>
      <c r="D17" s="39">
        <v>61228</v>
      </c>
      <c r="E17" s="40">
        <f t="shared" si="0"/>
        <v>561228</v>
      </c>
      <c r="F17" s="41">
        <v>7750</v>
      </c>
      <c r="G17" s="41">
        <v>2813</v>
      </c>
      <c r="H17" s="41">
        <f t="shared" si="1"/>
        <v>10563</v>
      </c>
      <c r="I17" s="43">
        <f t="shared" si="2"/>
        <v>571791</v>
      </c>
    </row>
    <row r="18" spans="2:9" x14ac:dyDescent="0.2">
      <c r="B18" s="38">
        <v>2022</v>
      </c>
      <c r="C18" s="39">
        <v>500000</v>
      </c>
      <c r="D18" s="39">
        <v>45816</v>
      </c>
      <c r="E18" s="40">
        <f t="shared" si="0"/>
        <v>545816</v>
      </c>
      <c r="F18" s="41">
        <v>5812</v>
      </c>
      <c r="G18" s="41">
        <v>2250</v>
      </c>
      <c r="H18" s="41">
        <f t="shared" si="1"/>
        <v>8062</v>
      </c>
      <c r="I18" s="43">
        <f t="shared" si="2"/>
        <v>553878</v>
      </c>
    </row>
    <row r="19" spans="2:9" x14ac:dyDescent="0.2">
      <c r="B19" s="38">
        <v>2023</v>
      </c>
      <c r="C19" s="39">
        <v>500000</v>
      </c>
      <c r="D19" s="39">
        <v>30405</v>
      </c>
      <c r="E19" s="40">
        <f t="shared" si="0"/>
        <v>530405</v>
      </c>
      <c r="F19" s="41">
        <v>3875</v>
      </c>
      <c r="G19" s="41">
        <v>1687.5</v>
      </c>
      <c r="H19" s="41">
        <f t="shared" si="1"/>
        <v>5562.5</v>
      </c>
      <c r="I19" s="43">
        <f t="shared" si="2"/>
        <v>535967.5</v>
      </c>
    </row>
    <row r="20" spans="2:9" x14ac:dyDescent="0.2">
      <c r="B20" s="38">
        <v>2024</v>
      </c>
      <c r="C20" s="39">
        <v>500000</v>
      </c>
      <c r="D20" s="39">
        <v>15046</v>
      </c>
      <c r="E20" s="40">
        <f t="shared" si="0"/>
        <v>515046</v>
      </c>
      <c r="F20" s="41">
        <v>1937.5</v>
      </c>
      <c r="G20" s="41">
        <v>1125</v>
      </c>
      <c r="H20" s="41">
        <f t="shared" si="1"/>
        <v>3062.5</v>
      </c>
      <c r="I20" s="43">
        <f t="shared" si="2"/>
        <v>518108.5</v>
      </c>
    </row>
    <row r="21" spans="2:9" x14ac:dyDescent="0.2">
      <c r="B21" s="38">
        <v>2025</v>
      </c>
      <c r="C21" s="39">
        <v>112500</v>
      </c>
      <c r="D21" s="39">
        <v>2589</v>
      </c>
      <c r="E21" s="40">
        <f t="shared" si="0"/>
        <v>115089</v>
      </c>
      <c r="F21" s="41">
        <v>0</v>
      </c>
      <c r="G21" s="41">
        <v>562.5</v>
      </c>
      <c r="H21" s="41">
        <f t="shared" si="1"/>
        <v>562.5</v>
      </c>
      <c r="I21" s="43">
        <f t="shared" si="2"/>
        <v>115651.5</v>
      </c>
    </row>
    <row r="22" spans="2:9" x14ac:dyDescent="0.2">
      <c r="B22" s="33" t="s">
        <v>16</v>
      </c>
      <c r="C22" s="26">
        <f>SUM(C12:C21)</f>
        <v>4000000</v>
      </c>
      <c r="D22" s="26">
        <f>SUM(D12:D21)</f>
        <v>535519</v>
      </c>
      <c r="E22" s="26">
        <f>SUM(E12:E21)</f>
        <v>4535519</v>
      </c>
      <c r="F22" s="26">
        <v>69750</v>
      </c>
      <c r="G22" s="26">
        <v>24750</v>
      </c>
      <c r="H22" s="26">
        <f>SUM(H13:H21)</f>
        <v>94499.5</v>
      </c>
      <c r="I22" s="26">
        <f>SUM(I12:I21)</f>
        <v>4630018.5</v>
      </c>
    </row>
    <row r="23" spans="2:9" x14ac:dyDescent="0.2">
      <c r="I23" s="44">
        <f>SUM(E22:G22)</f>
        <v>4630019</v>
      </c>
    </row>
  </sheetData>
  <mergeCells count="2">
    <mergeCell ref="B7:I7"/>
    <mergeCell ref="B6:I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(1) Hitelkeret</vt:lpstr>
      <vt:lpstr>(2) Hitelkeret</vt:lpstr>
      <vt:lpstr>összevont</vt:lpstr>
    </vt:vector>
  </TitlesOfParts>
  <Company>KBC Group Hungarian Branch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Bolla József Zsolt</dc:creator>
  <cp:lastModifiedBy>Jáger Ágnes</cp:lastModifiedBy>
  <cp:lastPrinted>2016-11-08T07:33:43Z</cp:lastPrinted>
  <dcterms:created xsi:type="dcterms:W3CDTF">2016-11-04T09:32:28Z</dcterms:created>
  <dcterms:modified xsi:type="dcterms:W3CDTF">2016-11-08T10:10:58Z</dcterms:modified>
</cp:coreProperties>
</file>